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Шушпанова\СпортЛето\2022\ИТОГИ недели Спорт Лето 2022\"/>
    </mc:Choice>
  </mc:AlternateContent>
  <bookViews>
    <workbookView xWindow="1035" yWindow="0" windowWidth="27765" windowHeight="15600" tabRatio="570" firstSheet="1" activeTab="2"/>
  </bookViews>
  <sheets>
    <sheet name="свод с Курганом" sheetId="4" r:id="rId1"/>
    <sheet name="свод область" sheetId="2" r:id="rId2"/>
    <sheet name="Лист1" sheetId="1" r:id="rId3"/>
    <sheet name="рейтинг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4" l="1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Z18" i="1" l="1"/>
  <c r="Y18" i="1"/>
  <c r="B3" i="3" l="1"/>
  <c r="C3" i="3"/>
  <c r="B8" i="3"/>
  <c r="C8" i="3"/>
  <c r="B9" i="3"/>
  <c r="C9" i="3"/>
  <c r="B15" i="3"/>
  <c r="C15" i="3"/>
  <c r="B17" i="3"/>
  <c r="C17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E19" i="2"/>
  <c r="E18" i="2"/>
  <c r="E17" i="2"/>
  <c r="E16" i="2"/>
  <c r="E15" i="2"/>
  <c r="E14" i="2"/>
  <c r="E13" i="2"/>
  <c r="E12" i="2"/>
  <c r="E11" i="2"/>
  <c r="E10" i="2"/>
  <c r="E9" i="2"/>
  <c r="D19" i="2"/>
  <c r="D18" i="2"/>
  <c r="D17" i="2"/>
  <c r="D16" i="2"/>
  <c r="D15" i="2"/>
  <c r="D14" i="2"/>
  <c r="D13" i="2"/>
  <c r="D12" i="2"/>
  <c r="D11" i="2"/>
  <c r="D10" i="2"/>
  <c r="D9" i="2"/>
  <c r="X10" i="1" l="1"/>
  <c r="W10" i="1"/>
  <c r="V10" i="1"/>
  <c r="U10" i="1"/>
  <c r="X18" i="1" l="1"/>
  <c r="W18" i="1"/>
  <c r="L25" i="1" l="1"/>
  <c r="J25" i="1"/>
  <c r="I25" i="1"/>
  <c r="H25" i="1" l="1"/>
  <c r="C18" i="1"/>
  <c r="P10" i="1"/>
  <c r="O10" i="1"/>
  <c r="Y32" i="1" l="1"/>
  <c r="D20" i="2" s="1"/>
  <c r="Z32" i="1"/>
  <c r="E20" i="2" s="1"/>
  <c r="AA32" i="1"/>
  <c r="AB32" i="1"/>
  <c r="AC32" i="1"/>
  <c r="D22" i="2" s="1"/>
  <c r="D22" i="4" s="1"/>
  <c r="AD32" i="1"/>
  <c r="E22" i="2" s="1"/>
  <c r="E22" i="4" s="1"/>
  <c r="AF8" i="1"/>
  <c r="AF9" i="1"/>
  <c r="AF10" i="1"/>
  <c r="C12" i="3" s="1"/>
  <c r="AF11" i="1"/>
  <c r="AF12" i="1"/>
  <c r="AF13" i="1"/>
  <c r="C2" i="3" s="1"/>
  <c r="AF14" i="1"/>
  <c r="C10" i="3" s="1"/>
  <c r="AF15" i="1"/>
  <c r="C4" i="3" s="1"/>
  <c r="AF16" i="1"/>
  <c r="AF17" i="1"/>
  <c r="C6" i="3" s="1"/>
  <c r="AF18" i="1"/>
  <c r="C13" i="3" s="1"/>
  <c r="AF19" i="1"/>
  <c r="AF20" i="1"/>
  <c r="C14" i="3" s="1"/>
  <c r="AF21" i="1"/>
  <c r="C18" i="3" s="1"/>
  <c r="AF22" i="1"/>
  <c r="AF23" i="1"/>
  <c r="C5" i="3" s="1"/>
  <c r="AF24" i="1"/>
  <c r="C26" i="3" s="1"/>
  <c r="AF25" i="1"/>
  <c r="AF26" i="1"/>
  <c r="AF27" i="1"/>
  <c r="C7" i="3" s="1"/>
  <c r="AF28" i="1"/>
  <c r="C11" i="3" s="1"/>
  <c r="AF29" i="1"/>
  <c r="C16" i="3" s="1"/>
  <c r="AF30" i="1"/>
  <c r="AF31" i="1"/>
  <c r="AF7" i="1"/>
  <c r="AE8" i="1"/>
  <c r="AE9" i="1"/>
  <c r="AE10" i="1"/>
  <c r="B12" i="3" s="1"/>
  <c r="AE11" i="1"/>
  <c r="AE12" i="1"/>
  <c r="AE13" i="1"/>
  <c r="B2" i="3" s="1"/>
  <c r="AE14" i="1"/>
  <c r="B10" i="3" s="1"/>
  <c r="AE15" i="1"/>
  <c r="B4" i="3" s="1"/>
  <c r="AE16" i="1"/>
  <c r="AE17" i="1"/>
  <c r="B6" i="3" s="1"/>
  <c r="AE18" i="1"/>
  <c r="B13" i="3" s="1"/>
  <c r="AE19" i="1"/>
  <c r="AE20" i="1"/>
  <c r="B14" i="3" s="1"/>
  <c r="AE21" i="1"/>
  <c r="B18" i="3" s="1"/>
  <c r="AE22" i="1"/>
  <c r="AE23" i="1"/>
  <c r="B5" i="3" s="1"/>
  <c r="AE24" i="1"/>
  <c r="B26" i="3" s="1"/>
  <c r="AE25" i="1"/>
  <c r="AE26" i="1"/>
  <c r="AE27" i="1"/>
  <c r="B7" i="3" s="1"/>
  <c r="AE28" i="1"/>
  <c r="B11" i="3" s="1"/>
  <c r="AE29" i="1"/>
  <c r="B16" i="3" s="1"/>
  <c r="AE30" i="1"/>
  <c r="AE31" i="1"/>
  <c r="AE7" i="1"/>
  <c r="X32" i="1"/>
  <c r="W32" i="1"/>
  <c r="E23" i="2" l="1"/>
  <c r="E23" i="4"/>
  <c r="D23" i="4"/>
  <c r="D23" i="2"/>
  <c r="E21" i="2"/>
  <c r="E21" i="4"/>
  <c r="D21" i="2"/>
  <c r="D21" i="4"/>
  <c r="C27" i="3"/>
  <c r="B27" i="3"/>
  <c r="AF32" i="1"/>
  <c r="AE32" i="1"/>
  <c r="T15" i="1"/>
  <c r="S15" i="1"/>
  <c r="R15" i="1"/>
  <c r="Q15" i="1"/>
  <c r="P15" i="1"/>
  <c r="O15" i="1"/>
  <c r="V32" i="1" l="1"/>
  <c r="U32" i="1"/>
  <c r="R32" i="1"/>
  <c r="F32" i="1"/>
  <c r="E32" i="1"/>
  <c r="T32" i="1"/>
  <c r="S32" i="1"/>
  <c r="Q32" i="1"/>
  <c r="P32" i="1"/>
  <c r="O32" i="1"/>
  <c r="N32" i="1" l="1"/>
  <c r="M32" i="1"/>
  <c r="L32" i="1"/>
  <c r="K32" i="1"/>
  <c r="J32" i="1" l="1"/>
  <c r="I32" i="1"/>
  <c r="H32" i="1"/>
  <c r="G32" i="1"/>
  <c r="D32" i="1"/>
  <c r="C32" i="1"/>
</calcChain>
</file>

<file path=xl/sharedStrings.xml><?xml version="1.0" encoding="utf-8"?>
<sst xmlns="http://schemas.openxmlformats.org/spreadsheetml/2006/main" count="145" uniqueCount="60">
  <si>
    <t>№ п/п</t>
  </si>
  <si>
    <t>Муниципальные районы, муниципальные и городские округа</t>
  </si>
  <si>
    <t>Алменевский МО</t>
  </si>
  <si>
    <t>Катайский район</t>
  </si>
  <si>
    <t>Кетовский МО</t>
  </si>
  <si>
    <t>Куртамышский МО</t>
  </si>
  <si>
    <t>Мишкинский МО</t>
  </si>
  <si>
    <t>Частоозерский МО</t>
  </si>
  <si>
    <t>город Шадринск</t>
  </si>
  <si>
    <t>Звериноголовский МО</t>
  </si>
  <si>
    <t>с 1 по 5 июня</t>
  </si>
  <si>
    <t>с 6 по 13 июня</t>
  </si>
  <si>
    <t>с 14 по 19 июня</t>
  </si>
  <si>
    <t>с 20 по 26 июня</t>
  </si>
  <si>
    <t>Кол-во мер-ий</t>
  </si>
  <si>
    <t>с 4 по 10 июля</t>
  </si>
  <si>
    <t>с 11 по 17 июля</t>
  </si>
  <si>
    <t>с 18 по 24 июля</t>
  </si>
  <si>
    <t>с 25 по 31 июля</t>
  </si>
  <si>
    <t>Кол-во чел.</t>
  </si>
  <si>
    <t>Белозерский МО</t>
  </si>
  <si>
    <t>Варгашинский МО</t>
  </si>
  <si>
    <t>Далматовский МО</t>
  </si>
  <si>
    <t>Каргапольский МО</t>
  </si>
  <si>
    <t>Лебяжьевский МО</t>
  </si>
  <si>
    <t>Макушинский МО</t>
  </si>
  <si>
    <t>Мокроусовский МО</t>
  </si>
  <si>
    <t>Петуховский МО</t>
  </si>
  <si>
    <t>Половинский МО</t>
  </si>
  <si>
    <t>Сафакулевский МО</t>
  </si>
  <si>
    <t>Целинный МО</t>
  </si>
  <si>
    <t>Шадринский МО</t>
  </si>
  <si>
    <t>Шатровский МО</t>
  </si>
  <si>
    <t>Шумихинский МО</t>
  </si>
  <si>
    <t>Щучанский МО</t>
  </si>
  <si>
    <t>Юргамышский МО</t>
  </si>
  <si>
    <t>Информация по реализации плана мероприятий проекта «Спорт Лето 2022» за период с 1 июня по 31 августа 2022 года</t>
  </si>
  <si>
    <t>Кол-во        мер-ий</t>
  </si>
  <si>
    <t>Кол-во         чел.</t>
  </si>
  <si>
    <t>с 27 июня            по 3 июля</t>
  </si>
  <si>
    <t>с 1 по 7 августа</t>
  </si>
  <si>
    <t>с 8 по 14 августа</t>
  </si>
  <si>
    <t>ВСЕГО</t>
  </si>
  <si>
    <t>Притобольный район</t>
  </si>
  <si>
    <t>с 15 по 21 августа</t>
  </si>
  <si>
    <t>с 22 по 28 августа</t>
  </si>
  <si>
    <t>с 29 по 31 августа</t>
  </si>
  <si>
    <t xml:space="preserve">Информация по реализации плана мероприятий проекта                         «Спорт Лето 2022» </t>
  </si>
  <si>
    <t>с 27 по 3 июля</t>
  </si>
  <si>
    <t>c 25 по 31 июля</t>
  </si>
  <si>
    <t>ИТОГО</t>
  </si>
  <si>
    <t>итого</t>
  </si>
  <si>
    <t>Варгашинский район</t>
  </si>
  <si>
    <t>Далматовский район</t>
  </si>
  <si>
    <t>место в рейтинге</t>
  </si>
  <si>
    <t>Количество мероприятий</t>
  </si>
  <si>
    <t>Кол-во присутствующих на мероприятиях</t>
  </si>
  <si>
    <t>с 29  по 31 августа</t>
  </si>
  <si>
    <t>с 1 июня по 31 августа (свод область)</t>
  </si>
  <si>
    <t>с 1 июня по 31 августа (свод область с Курганом)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</si>
</sst>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right" vertical="top" wrapText="1"/>
    </xf>
    <xf numFmtId="0" fontId="4" fillId="4" borderId="5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0" borderId="8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0" xfId="0" applyFont="1" applyBorder="1"/>
    <xf numFmtId="0" fontId="4" fillId="3" borderId="8" xfId="0" applyFont="1" applyFill="1" applyBorder="1"/>
    <xf numFmtId="0" fontId="4" fillId="3" borderId="5" xfId="0" applyFont="1" applyFill="1" applyBorder="1"/>
    <xf numFmtId="0" fontId="5" fillId="2" borderId="8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5" xfId="0" applyFont="1" applyFill="1" applyBorder="1"/>
    <xf numFmtId="0" fontId="5" fillId="2" borderId="8" xfId="0" applyFont="1" applyFill="1" applyBorder="1"/>
    <xf numFmtId="0" fontId="5" fillId="2" borderId="5" xfId="0" applyFont="1" applyFill="1" applyBorder="1"/>
    <xf numFmtId="0" fontId="0" fillId="0" borderId="0" xfId="0" applyFill="1"/>
    <xf numFmtId="0" fontId="4" fillId="2" borderId="2" xfId="0" applyFont="1" applyFill="1" applyBorder="1"/>
    <xf numFmtId="0" fontId="4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24" xfId="0" applyFont="1" applyBorder="1"/>
    <xf numFmtId="0" fontId="4" fillId="0" borderId="26" xfId="0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2" fillId="0" borderId="33" xfId="0" applyFont="1" applyBorder="1"/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7" fillId="0" borderId="36" xfId="0" applyFont="1" applyFill="1" applyBorder="1" applyAlignment="1">
      <alignment vertical="top" wrapText="1"/>
    </xf>
    <xf numFmtId="0" fontId="2" fillId="0" borderId="37" xfId="0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2" xfId="0" applyFont="1" applyBorder="1"/>
    <xf numFmtId="0" fontId="8" fillId="0" borderId="32" xfId="0" applyFont="1" applyFill="1" applyBorder="1" applyAlignment="1">
      <alignment horizontal="right" vertical="center" wrapText="1"/>
    </xf>
    <xf numFmtId="0" fontId="9" fillId="0" borderId="0" xfId="0" applyFont="1"/>
    <xf numFmtId="0" fontId="4" fillId="3" borderId="2" xfId="0" applyFont="1" applyFill="1" applyBorder="1"/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6" xfId="0" applyFont="1" applyBorder="1"/>
    <xf numFmtId="0" fontId="4" fillId="0" borderId="21" xfId="0" applyFont="1" applyBorder="1"/>
    <xf numFmtId="0" fontId="4" fillId="0" borderId="13" xfId="0" applyFont="1" applyBorder="1"/>
    <xf numFmtId="0" fontId="4" fillId="0" borderId="8" xfId="0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0" fontId="4" fillId="0" borderId="0" xfId="0" applyFont="1"/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1" fillId="0" borderId="38" xfId="0" applyFont="1" applyBorder="1"/>
    <xf numFmtId="0" fontId="1" fillId="0" borderId="33" xfId="0" applyFont="1" applyBorder="1"/>
    <xf numFmtId="0" fontId="2" fillId="0" borderId="39" xfId="0" applyFont="1" applyBorder="1"/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right" vertical="top" wrapText="1"/>
    </xf>
    <xf numFmtId="0" fontId="4" fillId="5" borderId="5" xfId="0" applyFont="1" applyFill="1" applyBorder="1" applyAlignment="1">
      <alignment horizontal="right" vertical="top" wrapText="1"/>
    </xf>
    <xf numFmtId="0" fontId="4" fillId="5" borderId="8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0" fontId="4" fillId="5" borderId="8" xfId="0" applyFont="1" applyFill="1" applyBorder="1"/>
    <xf numFmtId="0" fontId="4" fillId="5" borderId="5" xfId="0" applyFont="1" applyFill="1" applyBorder="1"/>
    <xf numFmtId="0" fontId="4" fillId="5" borderId="2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4" xfId="0" applyFont="1" applyFill="1" applyBorder="1"/>
    <xf numFmtId="0" fontId="4" fillId="2" borderId="25" xfId="0" applyFont="1" applyFill="1" applyBorder="1"/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99FF33"/>
      <color rgb="FFCC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D26" sqref="D26"/>
    </sheetView>
  </sheetViews>
  <sheetFormatPr defaultRowHeight="15" x14ac:dyDescent="0.25"/>
  <cols>
    <col min="2" max="2" width="7.42578125" customWidth="1"/>
    <col min="3" max="3" width="25.85546875" customWidth="1"/>
    <col min="4" max="4" width="14.42578125" customWidth="1"/>
    <col min="5" max="5" width="22.140625" customWidth="1"/>
    <col min="6" max="6" width="0.140625" customWidth="1"/>
    <col min="7" max="7" width="9.140625" hidden="1" customWidth="1"/>
    <col min="8" max="8" width="7.7109375" hidden="1" customWidth="1"/>
    <col min="9" max="9" width="9.140625" hidden="1" customWidth="1"/>
  </cols>
  <sheetData>
    <row r="2" spans="1:9" ht="15" customHeight="1" x14ac:dyDescent="0.25">
      <c r="A2" s="130" t="s">
        <v>47</v>
      </c>
      <c r="B2" s="130"/>
      <c r="C2" s="130"/>
      <c r="D2" s="130"/>
      <c r="E2" s="130"/>
      <c r="F2" s="130"/>
      <c r="G2" s="130"/>
      <c r="H2" s="130"/>
      <c r="I2" s="130"/>
    </row>
    <row r="3" spans="1:9" ht="1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.75" x14ac:dyDescent="0.25">
      <c r="A4" s="131" t="s">
        <v>59</v>
      </c>
      <c r="B4" s="131"/>
      <c r="C4" s="131"/>
      <c r="D4" s="131"/>
      <c r="E4" s="131"/>
      <c r="F4" s="131"/>
    </row>
    <row r="5" spans="1:9" ht="15.75" thickBot="1" x14ac:dyDescent="0.3"/>
    <row r="6" spans="1:9" ht="37.5" customHeight="1" x14ac:dyDescent="0.25">
      <c r="B6" s="132" t="s">
        <v>0</v>
      </c>
      <c r="C6" s="132" t="s">
        <v>1</v>
      </c>
      <c r="D6" s="132" t="s">
        <v>55</v>
      </c>
      <c r="E6" s="132" t="s">
        <v>56</v>
      </c>
    </row>
    <row r="7" spans="1:9" x14ac:dyDescent="0.25">
      <c r="B7" s="133"/>
      <c r="C7" s="133"/>
      <c r="D7" s="133"/>
      <c r="E7" s="133"/>
    </row>
    <row r="8" spans="1:9" ht="15.75" thickBot="1" x14ac:dyDescent="0.3">
      <c r="B8" s="134"/>
      <c r="C8" s="134"/>
      <c r="D8" s="134"/>
      <c r="E8" s="134"/>
    </row>
    <row r="9" spans="1:9" ht="15.75" thickBot="1" x14ac:dyDescent="0.3">
      <c r="B9" s="63">
        <v>1</v>
      </c>
      <c r="C9" s="64" t="s">
        <v>10</v>
      </c>
      <c r="D9" s="65">
        <f>Лист1!C32+20</f>
        <v>74</v>
      </c>
      <c r="E9" s="65">
        <f>Лист1!D32+1159</f>
        <v>3618</v>
      </c>
    </row>
    <row r="10" spans="1:9" ht="15.75" thickBot="1" x14ac:dyDescent="0.3">
      <c r="B10" s="66">
        <v>2</v>
      </c>
      <c r="C10" s="67" t="s">
        <v>11</v>
      </c>
      <c r="D10" s="68">
        <f>Лист1!E32+37</f>
        <v>109</v>
      </c>
      <c r="E10" s="68">
        <f>Лист1!F32+4440</f>
        <v>7399</v>
      </c>
    </row>
    <row r="11" spans="1:9" ht="15.75" thickBot="1" x14ac:dyDescent="0.3">
      <c r="B11" s="66">
        <v>3</v>
      </c>
      <c r="C11" s="67" t="s">
        <v>12</v>
      </c>
      <c r="D11" s="68">
        <f>Лист1!G32+34</f>
        <v>122</v>
      </c>
      <c r="E11" s="68">
        <f>Лист1!H32+1651</f>
        <v>7629</v>
      </c>
    </row>
    <row r="12" spans="1:9" ht="15.75" thickBot="1" x14ac:dyDescent="0.3">
      <c r="B12" s="63">
        <v>4</v>
      </c>
      <c r="C12" s="69" t="s">
        <v>13</v>
      </c>
      <c r="D12" s="63">
        <f>Лист1!I32+35</f>
        <v>81</v>
      </c>
      <c r="E12" s="63">
        <f>Лист1!J32+2333</f>
        <v>4065</v>
      </c>
    </row>
    <row r="13" spans="1:9" ht="15.75" thickBot="1" x14ac:dyDescent="0.3">
      <c r="B13" s="63">
        <v>5</v>
      </c>
      <c r="C13" s="69" t="s">
        <v>48</v>
      </c>
      <c r="D13" s="70">
        <f>Лист1!K32+33</f>
        <v>112</v>
      </c>
      <c r="E13" s="70">
        <f>Лист1!L32+3739</f>
        <v>8812</v>
      </c>
    </row>
    <row r="14" spans="1:9" ht="15.75" thickBot="1" x14ac:dyDescent="0.3">
      <c r="B14" s="63">
        <v>6</v>
      </c>
      <c r="C14" s="69" t="s">
        <v>15</v>
      </c>
      <c r="D14" s="71">
        <f>Лист1!M32+32</f>
        <v>120</v>
      </c>
      <c r="E14" s="71">
        <f>Лист1!N32+1893</f>
        <v>3919</v>
      </c>
    </row>
    <row r="15" spans="1:9" ht="15.75" thickBot="1" x14ac:dyDescent="0.3">
      <c r="B15" s="63">
        <v>7</v>
      </c>
      <c r="C15" s="69" t="s">
        <v>16</v>
      </c>
      <c r="D15" s="71">
        <f>Лист1!O32+30</f>
        <v>115</v>
      </c>
      <c r="E15" s="71">
        <f>Лист1!P32+1055</f>
        <v>3144</v>
      </c>
    </row>
    <row r="16" spans="1:9" ht="15.75" thickBot="1" x14ac:dyDescent="0.3">
      <c r="B16" s="63">
        <v>8</v>
      </c>
      <c r="C16" s="72" t="s">
        <v>17</v>
      </c>
      <c r="D16" s="71">
        <f>Лист1!Q32+29</f>
        <v>103</v>
      </c>
      <c r="E16" s="71">
        <f>Лист1!R32+1339</f>
        <v>3452</v>
      </c>
    </row>
    <row r="17" spans="2:5" ht="16.5" thickBot="1" x14ac:dyDescent="0.3">
      <c r="B17" s="63">
        <v>9</v>
      </c>
      <c r="C17" s="73" t="s">
        <v>49</v>
      </c>
      <c r="D17" s="74">
        <f>Лист1!S32+27</f>
        <v>113</v>
      </c>
      <c r="E17" s="74">
        <f>Лист1!T32+1385</f>
        <v>3670</v>
      </c>
    </row>
    <row r="18" spans="2:5" ht="15.75" thickBot="1" x14ac:dyDescent="0.3">
      <c r="B18" s="75">
        <v>10</v>
      </c>
      <c r="C18" s="76" t="s">
        <v>40</v>
      </c>
      <c r="D18" s="75">
        <f>Лист1!U32+35</f>
        <v>143</v>
      </c>
      <c r="E18" s="75">
        <f>Лист1!V32+4174</f>
        <v>6695</v>
      </c>
    </row>
    <row r="19" spans="2:5" ht="16.5" thickBot="1" x14ac:dyDescent="0.3">
      <c r="B19" s="63">
        <v>11</v>
      </c>
      <c r="C19" s="77" t="s">
        <v>41</v>
      </c>
      <c r="D19" s="78">
        <f>Лист1!W32+34</f>
        <v>255</v>
      </c>
      <c r="E19" s="79">
        <f>Лист1!X32+1867</f>
        <v>11259</v>
      </c>
    </row>
    <row r="20" spans="2:5" ht="16.5" thickBot="1" x14ac:dyDescent="0.3">
      <c r="B20" s="63">
        <v>12</v>
      </c>
      <c r="C20" s="77" t="s">
        <v>44</v>
      </c>
      <c r="D20" s="84">
        <f>Лист1!Y32+30</f>
        <v>119</v>
      </c>
      <c r="E20" s="85">
        <f>Лист1!Z32+3605</f>
        <v>6522</v>
      </c>
    </row>
    <row r="21" spans="2:5" ht="16.5" thickBot="1" x14ac:dyDescent="0.3">
      <c r="B21" s="66">
        <v>13</v>
      </c>
      <c r="C21" s="106" t="s">
        <v>45</v>
      </c>
      <c r="D21" s="84">
        <f>Лист1!AA32+30</f>
        <v>146</v>
      </c>
      <c r="E21" s="85">
        <f>Лист1!AB32+1557</f>
        <v>5227</v>
      </c>
    </row>
    <row r="22" spans="2:5" ht="16.5" thickBot="1" x14ac:dyDescent="0.3">
      <c r="B22" s="66">
        <v>14</v>
      </c>
      <c r="C22" s="106" t="s">
        <v>46</v>
      </c>
      <c r="D22" s="84">
        <f>'свод область'!D22+15</f>
        <v>55</v>
      </c>
      <c r="E22" s="85">
        <f>'свод область'!E22+589</f>
        <v>2033</v>
      </c>
    </row>
    <row r="23" spans="2:5" ht="16.5" thickBot="1" x14ac:dyDescent="0.3">
      <c r="B23" s="80"/>
      <c r="C23" s="81" t="s">
        <v>50</v>
      </c>
      <c r="D23" s="80">
        <f>SUM(D9:D22)</f>
        <v>1667</v>
      </c>
      <c r="E23" s="80">
        <f>SUM(E9:E22)</f>
        <v>77444</v>
      </c>
    </row>
    <row r="27" spans="2:5" ht="15.75" customHeight="1" x14ac:dyDescent="0.25">
      <c r="B27" s="129"/>
      <c r="C27" s="129"/>
    </row>
    <row r="28" spans="2:5" ht="15.75" x14ac:dyDescent="0.25">
      <c r="B28" s="82"/>
      <c r="C28" s="82"/>
    </row>
    <row r="29" spans="2:5" ht="30" customHeight="1" x14ac:dyDescent="0.25">
      <c r="B29" s="129"/>
      <c r="C29" s="129"/>
    </row>
  </sheetData>
  <mergeCells count="8">
    <mergeCell ref="B27:C27"/>
    <mergeCell ref="B29:C29"/>
    <mergeCell ref="A2:I3"/>
    <mergeCell ref="A4:F4"/>
    <mergeCell ref="B6:B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P9" sqref="P9:Q15"/>
    </sheetView>
  </sheetViews>
  <sheetFormatPr defaultRowHeight="15" x14ac:dyDescent="0.25"/>
  <cols>
    <col min="2" max="2" width="7.42578125" customWidth="1"/>
    <col min="3" max="3" width="25.85546875" customWidth="1"/>
    <col min="4" max="4" width="14.42578125" customWidth="1"/>
    <col min="5" max="5" width="22.140625" customWidth="1"/>
    <col min="6" max="6" width="0.140625" customWidth="1"/>
    <col min="7" max="7" width="9.140625" hidden="1" customWidth="1"/>
    <col min="8" max="8" width="7.7109375" hidden="1" customWidth="1"/>
    <col min="9" max="9" width="9.140625" hidden="1" customWidth="1"/>
  </cols>
  <sheetData>
    <row r="2" spans="1:9" ht="15" customHeight="1" x14ac:dyDescent="0.25">
      <c r="A2" s="130" t="s">
        <v>47</v>
      </c>
      <c r="B2" s="130"/>
      <c r="C2" s="130"/>
      <c r="D2" s="130"/>
      <c r="E2" s="130"/>
      <c r="F2" s="130"/>
      <c r="G2" s="130"/>
      <c r="H2" s="130"/>
      <c r="I2" s="130"/>
    </row>
    <row r="3" spans="1:9" ht="1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.75" x14ac:dyDescent="0.25">
      <c r="A4" s="131" t="s">
        <v>58</v>
      </c>
      <c r="B4" s="131"/>
      <c r="C4" s="131"/>
      <c r="D4" s="131"/>
      <c r="E4" s="131"/>
      <c r="F4" s="131"/>
    </row>
    <row r="5" spans="1:9" ht="15.75" thickBot="1" x14ac:dyDescent="0.3"/>
    <row r="6" spans="1:9" ht="37.5" customHeight="1" x14ac:dyDescent="0.25">
      <c r="B6" s="132" t="s">
        <v>0</v>
      </c>
      <c r="C6" s="132" t="s">
        <v>1</v>
      </c>
      <c r="D6" s="132" t="s">
        <v>55</v>
      </c>
      <c r="E6" s="132" t="s">
        <v>56</v>
      </c>
    </row>
    <row r="7" spans="1:9" x14ac:dyDescent="0.25">
      <c r="B7" s="133"/>
      <c r="C7" s="133"/>
      <c r="D7" s="133"/>
      <c r="E7" s="133"/>
    </row>
    <row r="8" spans="1:9" ht="15.75" thickBot="1" x14ac:dyDescent="0.3">
      <c r="B8" s="134"/>
      <c r="C8" s="134"/>
      <c r="D8" s="134"/>
      <c r="E8" s="134"/>
    </row>
    <row r="9" spans="1:9" ht="15.75" thickBot="1" x14ac:dyDescent="0.3">
      <c r="B9" s="63">
        <v>1</v>
      </c>
      <c r="C9" s="64" t="s">
        <v>10</v>
      </c>
      <c r="D9" s="65">
        <f>Лист1!C32</f>
        <v>54</v>
      </c>
      <c r="E9" s="65">
        <f>Лист1!D32</f>
        <v>2459</v>
      </c>
    </row>
    <row r="10" spans="1:9" ht="15.75" thickBot="1" x14ac:dyDescent="0.3">
      <c r="B10" s="66">
        <v>2</v>
      </c>
      <c r="C10" s="67" t="s">
        <v>11</v>
      </c>
      <c r="D10" s="68">
        <f>Лист1!E32</f>
        <v>72</v>
      </c>
      <c r="E10" s="68">
        <f>Лист1!F32</f>
        <v>2959</v>
      </c>
    </row>
    <row r="11" spans="1:9" ht="15.75" thickBot="1" x14ac:dyDescent="0.3">
      <c r="B11" s="66">
        <v>3</v>
      </c>
      <c r="C11" s="67" t="s">
        <v>12</v>
      </c>
      <c r="D11" s="68">
        <f>Лист1!G32</f>
        <v>88</v>
      </c>
      <c r="E11" s="68">
        <f>Лист1!H32</f>
        <v>5978</v>
      </c>
    </row>
    <row r="12" spans="1:9" ht="15.75" thickBot="1" x14ac:dyDescent="0.3">
      <c r="B12" s="63">
        <v>4</v>
      </c>
      <c r="C12" s="69" t="s">
        <v>13</v>
      </c>
      <c r="D12" s="63">
        <f>Лист1!I32</f>
        <v>46</v>
      </c>
      <c r="E12" s="63">
        <f>Лист1!J32</f>
        <v>1732</v>
      </c>
    </row>
    <row r="13" spans="1:9" ht="15.75" thickBot="1" x14ac:dyDescent="0.3">
      <c r="B13" s="63">
        <v>5</v>
      </c>
      <c r="C13" s="69" t="s">
        <v>48</v>
      </c>
      <c r="D13" s="70">
        <f>Лист1!K32</f>
        <v>79</v>
      </c>
      <c r="E13" s="70">
        <f>Лист1!L32</f>
        <v>5073</v>
      </c>
    </row>
    <row r="14" spans="1:9" ht="15.75" thickBot="1" x14ac:dyDescent="0.3">
      <c r="B14" s="63">
        <v>6</v>
      </c>
      <c r="C14" s="69" t="s">
        <v>15</v>
      </c>
      <c r="D14" s="71">
        <f>Лист1!M32</f>
        <v>88</v>
      </c>
      <c r="E14" s="71">
        <f>Лист1!N32</f>
        <v>2026</v>
      </c>
    </row>
    <row r="15" spans="1:9" ht="15.75" thickBot="1" x14ac:dyDescent="0.3">
      <c r="B15" s="63">
        <v>7</v>
      </c>
      <c r="C15" s="69" t="s">
        <v>16</v>
      </c>
      <c r="D15" s="71">
        <f>Лист1!O32</f>
        <v>85</v>
      </c>
      <c r="E15" s="71">
        <f>Лист1!P32</f>
        <v>2089</v>
      </c>
    </row>
    <row r="16" spans="1:9" ht="15.75" thickBot="1" x14ac:dyDescent="0.3">
      <c r="B16" s="63">
        <v>8</v>
      </c>
      <c r="C16" s="72" t="s">
        <v>17</v>
      </c>
      <c r="D16" s="71">
        <f>Лист1!Q32</f>
        <v>74</v>
      </c>
      <c r="E16" s="71">
        <f>Лист1!R32</f>
        <v>2113</v>
      </c>
    </row>
    <row r="17" spans="2:5" ht="16.5" thickBot="1" x14ac:dyDescent="0.3">
      <c r="B17" s="63">
        <v>9</v>
      </c>
      <c r="C17" s="73" t="s">
        <v>49</v>
      </c>
      <c r="D17" s="74">
        <f>Лист1!S32</f>
        <v>86</v>
      </c>
      <c r="E17" s="74">
        <f>Лист1!T32</f>
        <v>2285</v>
      </c>
    </row>
    <row r="18" spans="2:5" ht="15.75" thickBot="1" x14ac:dyDescent="0.3">
      <c r="B18" s="75">
        <v>10</v>
      </c>
      <c r="C18" s="76" t="s">
        <v>40</v>
      </c>
      <c r="D18" s="75">
        <f>Лист1!U32</f>
        <v>108</v>
      </c>
      <c r="E18" s="75">
        <f>Лист1!V32</f>
        <v>2521</v>
      </c>
    </row>
    <row r="19" spans="2:5" ht="16.5" thickBot="1" x14ac:dyDescent="0.3">
      <c r="B19" s="63">
        <v>11</v>
      </c>
      <c r="C19" s="77" t="s">
        <v>41</v>
      </c>
      <c r="D19" s="78">
        <f>Лист1!W32</f>
        <v>221</v>
      </c>
      <c r="E19" s="79">
        <f>Лист1!X32</f>
        <v>9392</v>
      </c>
    </row>
    <row r="20" spans="2:5" ht="16.5" thickBot="1" x14ac:dyDescent="0.3">
      <c r="B20" s="63">
        <v>12</v>
      </c>
      <c r="C20" s="77" t="s">
        <v>44</v>
      </c>
      <c r="D20" s="84">
        <f>Лист1!Y32</f>
        <v>89</v>
      </c>
      <c r="E20" s="85">
        <f>Лист1!Z32</f>
        <v>2917</v>
      </c>
    </row>
    <row r="21" spans="2:5" ht="16.5" thickBot="1" x14ac:dyDescent="0.3">
      <c r="B21" s="66">
        <v>13</v>
      </c>
      <c r="C21" s="106" t="s">
        <v>45</v>
      </c>
      <c r="D21" s="84">
        <f>Лист1!AA32</f>
        <v>116</v>
      </c>
      <c r="E21" s="85">
        <f>Лист1!AB32</f>
        <v>3670</v>
      </c>
    </row>
    <row r="22" spans="2:5" ht="16.5" thickBot="1" x14ac:dyDescent="0.3">
      <c r="B22" s="66">
        <v>14</v>
      </c>
      <c r="C22" s="106" t="s">
        <v>57</v>
      </c>
      <c r="D22" s="84">
        <f>Лист1!AC32</f>
        <v>40</v>
      </c>
      <c r="E22" s="85">
        <f>Лист1!AD32</f>
        <v>1444</v>
      </c>
    </row>
    <row r="23" spans="2:5" ht="16.5" thickBot="1" x14ac:dyDescent="0.3">
      <c r="B23" s="80"/>
      <c r="C23" s="81" t="s">
        <v>50</v>
      </c>
      <c r="D23" s="80">
        <f>SUM(D9:D22)</f>
        <v>1246</v>
      </c>
      <c r="E23" s="80">
        <f>SUM(E9:E22)</f>
        <v>46658</v>
      </c>
    </row>
    <row r="27" spans="2:5" ht="15.75" customHeight="1" x14ac:dyDescent="0.25">
      <c r="B27" s="129"/>
      <c r="C27" s="129"/>
    </row>
    <row r="28" spans="2:5" ht="15.75" x14ac:dyDescent="0.25">
      <c r="B28" s="82"/>
      <c r="C28" s="82"/>
    </row>
    <row r="29" spans="2:5" ht="30" customHeight="1" x14ac:dyDescent="0.25">
      <c r="B29" s="129"/>
      <c r="C29" s="129"/>
    </row>
  </sheetData>
  <mergeCells count="8">
    <mergeCell ref="B27:C27"/>
    <mergeCell ref="B29:C29"/>
    <mergeCell ref="A2:I3"/>
    <mergeCell ref="A4:F4"/>
    <mergeCell ref="B6:B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2"/>
  <sheetViews>
    <sheetView tabSelected="1" zoomScaleNormal="100" workbookViewId="0">
      <pane xSplit="3300" activePane="topRight"/>
      <selection activeCell="A19" sqref="A19:AF19"/>
      <selection pane="topRight" activeCell="AD16" sqref="AD16"/>
    </sheetView>
  </sheetViews>
  <sheetFormatPr defaultRowHeight="15" x14ac:dyDescent="0.25"/>
  <cols>
    <col min="1" max="1" width="4.5703125" customWidth="1"/>
    <col min="2" max="2" width="23.140625" customWidth="1"/>
    <col min="3" max="3" width="8.42578125" customWidth="1"/>
    <col min="4" max="4" width="7.85546875" customWidth="1"/>
    <col min="11" max="11" width="9" customWidth="1"/>
    <col min="12" max="12" width="8.42578125" customWidth="1"/>
    <col min="26" max="26" width="10.28515625" customWidth="1"/>
    <col min="28" max="28" width="11.28515625" customWidth="1"/>
    <col min="30" max="30" width="10.7109375" customWidth="1"/>
  </cols>
  <sheetData>
    <row r="2" spans="1:32" ht="46.5" customHeight="1" thickBot="1" x14ac:dyDescent="0.3">
      <c r="A2" s="153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32" ht="28.5" customHeight="1" thickTop="1" x14ac:dyDescent="0.25">
      <c r="A3" s="149" t="s">
        <v>0</v>
      </c>
      <c r="B3" s="150" t="s">
        <v>1</v>
      </c>
      <c r="C3" s="141" t="s">
        <v>10</v>
      </c>
      <c r="D3" s="154"/>
      <c r="E3" s="135" t="s">
        <v>11</v>
      </c>
      <c r="F3" s="159"/>
      <c r="G3" s="141" t="s">
        <v>12</v>
      </c>
      <c r="H3" s="154"/>
      <c r="I3" s="141" t="s">
        <v>13</v>
      </c>
      <c r="J3" s="154"/>
      <c r="K3" s="160" t="s">
        <v>39</v>
      </c>
      <c r="L3" s="161"/>
      <c r="M3" s="141" t="s">
        <v>15</v>
      </c>
      <c r="N3" s="154"/>
      <c r="O3" s="141" t="s">
        <v>16</v>
      </c>
      <c r="P3" s="154"/>
      <c r="Q3" s="141" t="s">
        <v>17</v>
      </c>
      <c r="R3" s="154"/>
      <c r="S3" s="141" t="s">
        <v>18</v>
      </c>
      <c r="T3" s="154"/>
      <c r="U3" s="149" t="s">
        <v>40</v>
      </c>
      <c r="V3" s="150"/>
      <c r="W3" s="135" t="s">
        <v>41</v>
      </c>
      <c r="X3" s="136"/>
      <c r="Y3" s="135" t="s">
        <v>44</v>
      </c>
      <c r="Z3" s="136"/>
      <c r="AA3" s="135" t="s">
        <v>45</v>
      </c>
      <c r="AB3" s="136"/>
      <c r="AC3" s="141" t="s">
        <v>46</v>
      </c>
      <c r="AD3" s="142"/>
      <c r="AE3" s="143" t="s">
        <v>42</v>
      </c>
      <c r="AF3" s="144"/>
    </row>
    <row r="4" spans="1:32" ht="15" customHeight="1" x14ac:dyDescent="0.25">
      <c r="A4" s="155"/>
      <c r="B4" s="157"/>
      <c r="C4" s="137" t="s">
        <v>14</v>
      </c>
      <c r="D4" s="151" t="s">
        <v>19</v>
      </c>
      <c r="E4" s="137" t="s">
        <v>14</v>
      </c>
      <c r="F4" s="151" t="s">
        <v>19</v>
      </c>
      <c r="G4" s="137" t="s">
        <v>14</v>
      </c>
      <c r="H4" s="151" t="s">
        <v>19</v>
      </c>
      <c r="I4" s="137" t="s">
        <v>14</v>
      </c>
      <c r="J4" s="151" t="s">
        <v>19</v>
      </c>
      <c r="K4" s="137" t="s">
        <v>37</v>
      </c>
      <c r="L4" s="151" t="s">
        <v>38</v>
      </c>
      <c r="M4" s="137" t="s">
        <v>14</v>
      </c>
      <c r="N4" s="151" t="s">
        <v>19</v>
      </c>
      <c r="O4" s="137" t="s">
        <v>14</v>
      </c>
      <c r="P4" s="151" t="s">
        <v>19</v>
      </c>
      <c r="Q4" s="137" t="s">
        <v>14</v>
      </c>
      <c r="R4" s="151" t="s">
        <v>19</v>
      </c>
      <c r="S4" s="137" t="s">
        <v>14</v>
      </c>
      <c r="T4" s="151" t="s">
        <v>19</v>
      </c>
      <c r="U4" s="137" t="s">
        <v>14</v>
      </c>
      <c r="V4" s="151" t="s">
        <v>19</v>
      </c>
      <c r="W4" s="137" t="s">
        <v>14</v>
      </c>
      <c r="X4" s="139" t="s">
        <v>19</v>
      </c>
      <c r="Y4" s="137" t="s">
        <v>14</v>
      </c>
      <c r="Z4" s="139" t="s">
        <v>19</v>
      </c>
      <c r="AA4" s="137" t="s">
        <v>14</v>
      </c>
      <c r="AB4" s="139" t="s">
        <v>19</v>
      </c>
      <c r="AC4" s="137" t="s">
        <v>14</v>
      </c>
      <c r="AD4" s="139" t="s">
        <v>19</v>
      </c>
      <c r="AE4" s="145" t="s">
        <v>14</v>
      </c>
      <c r="AF4" s="147" t="s">
        <v>19</v>
      </c>
    </row>
    <row r="5" spans="1:32" x14ac:dyDescent="0.25">
      <c r="A5" s="155"/>
      <c r="B5" s="157"/>
      <c r="C5" s="137"/>
      <c r="D5" s="151"/>
      <c r="E5" s="137"/>
      <c r="F5" s="151"/>
      <c r="G5" s="137"/>
      <c r="H5" s="151"/>
      <c r="I5" s="137"/>
      <c r="J5" s="151"/>
      <c r="K5" s="137"/>
      <c r="L5" s="151"/>
      <c r="M5" s="137"/>
      <c r="N5" s="151"/>
      <c r="O5" s="137"/>
      <c r="P5" s="151"/>
      <c r="Q5" s="137"/>
      <c r="R5" s="151"/>
      <c r="S5" s="137"/>
      <c r="T5" s="151"/>
      <c r="U5" s="137"/>
      <c r="V5" s="151"/>
      <c r="W5" s="137"/>
      <c r="X5" s="139"/>
      <c r="Y5" s="137"/>
      <c r="Z5" s="139"/>
      <c r="AA5" s="137"/>
      <c r="AB5" s="139"/>
      <c r="AC5" s="137"/>
      <c r="AD5" s="139"/>
      <c r="AE5" s="145"/>
      <c r="AF5" s="147"/>
    </row>
    <row r="6" spans="1:32" ht="11.25" customHeight="1" thickBot="1" x14ac:dyDescent="0.3">
      <c r="A6" s="156"/>
      <c r="B6" s="158"/>
      <c r="C6" s="138"/>
      <c r="D6" s="152"/>
      <c r="E6" s="138"/>
      <c r="F6" s="152"/>
      <c r="G6" s="138"/>
      <c r="H6" s="152"/>
      <c r="I6" s="138"/>
      <c r="J6" s="152"/>
      <c r="K6" s="138"/>
      <c r="L6" s="152"/>
      <c r="M6" s="138"/>
      <c r="N6" s="152"/>
      <c r="O6" s="138"/>
      <c r="P6" s="152"/>
      <c r="Q6" s="138"/>
      <c r="R6" s="152"/>
      <c r="S6" s="138"/>
      <c r="T6" s="152"/>
      <c r="U6" s="138"/>
      <c r="V6" s="152"/>
      <c r="W6" s="138"/>
      <c r="X6" s="140"/>
      <c r="Y6" s="138"/>
      <c r="Z6" s="140"/>
      <c r="AA6" s="138"/>
      <c r="AB6" s="140"/>
      <c r="AC6" s="138"/>
      <c r="AD6" s="140"/>
      <c r="AE6" s="146"/>
      <c r="AF6" s="148"/>
    </row>
    <row r="7" spans="1:32" ht="15" customHeight="1" thickTop="1" x14ac:dyDescent="0.25">
      <c r="A7" s="15">
        <v>1</v>
      </c>
      <c r="B7" s="16" t="s">
        <v>2</v>
      </c>
      <c r="C7" s="17"/>
      <c r="D7" s="18"/>
      <c r="E7" s="19"/>
      <c r="F7" s="20"/>
      <c r="G7" s="19"/>
      <c r="H7" s="20"/>
      <c r="I7" s="19">
        <v>3</v>
      </c>
      <c r="J7" s="20">
        <v>160</v>
      </c>
      <c r="K7" s="19"/>
      <c r="L7" s="20"/>
      <c r="M7" s="19"/>
      <c r="N7" s="20"/>
      <c r="O7" s="19"/>
      <c r="P7" s="20"/>
      <c r="Q7" s="19"/>
      <c r="R7" s="20"/>
      <c r="S7" s="19">
        <v>4</v>
      </c>
      <c r="T7" s="20">
        <v>98</v>
      </c>
      <c r="U7" s="41">
        <v>3</v>
      </c>
      <c r="V7" s="42">
        <v>33</v>
      </c>
      <c r="W7" s="41">
        <v>5</v>
      </c>
      <c r="X7" s="43">
        <v>84</v>
      </c>
      <c r="Y7" s="93"/>
      <c r="Z7" s="94"/>
      <c r="AA7" s="95"/>
      <c r="AB7" s="96"/>
      <c r="AC7" s="93"/>
      <c r="AD7" s="97"/>
      <c r="AE7" s="57">
        <f>C7+E7+G7+I7+K7+M7+O7+Q7+S7+U7+W7+Y7+AA7+AC7</f>
        <v>15</v>
      </c>
      <c r="AF7" s="58">
        <f>D7+F7+H7+J7+L7+N7+P7+R7+T7+V7+X7+Z7+AB7+AD7</f>
        <v>375</v>
      </c>
    </row>
    <row r="8" spans="1:32" ht="15" customHeight="1" x14ac:dyDescent="0.25">
      <c r="A8" s="1">
        <v>2</v>
      </c>
      <c r="B8" s="9" t="s">
        <v>20</v>
      </c>
      <c r="C8" s="12"/>
      <c r="D8" s="4"/>
      <c r="E8" s="5">
        <v>1</v>
      </c>
      <c r="F8" s="6">
        <v>21</v>
      </c>
      <c r="G8" s="5">
        <v>3</v>
      </c>
      <c r="H8" s="6">
        <v>93</v>
      </c>
      <c r="I8" s="5">
        <v>1</v>
      </c>
      <c r="J8" s="6">
        <v>14</v>
      </c>
      <c r="K8" s="5"/>
      <c r="L8" s="6"/>
      <c r="M8" s="5"/>
      <c r="N8" s="6"/>
      <c r="O8" s="5"/>
      <c r="P8" s="6"/>
      <c r="Q8" s="5"/>
      <c r="R8" s="6"/>
      <c r="S8" s="5"/>
      <c r="T8" s="6"/>
      <c r="U8" s="41"/>
      <c r="V8" s="42"/>
      <c r="W8" s="41">
        <v>9</v>
      </c>
      <c r="X8" s="43">
        <v>272</v>
      </c>
      <c r="Y8" s="41"/>
      <c r="Z8" s="42"/>
      <c r="AA8" s="41"/>
      <c r="AB8" s="43"/>
      <c r="AC8" s="41"/>
      <c r="AD8" s="43"/>
      <c r="AE8" s="61">
        <f t="shared" ref="AE8:AE31" si="0">C8+E8+G8+I8+K8+M8+O8+Q8+S8+U8+W8+Y8+AA8+AC8</f>
        <v>14</v>
      </c>
      <c r="AF8" s="59">
        <f t="shared" ref="AF8:AF31" si="1">D8+F8+H8+J8+L8+N8+P8+R8+T8+V8+X8+Z8+AB8+AD8</f>
        <v>400</v>
      </c>
    </row>
    <row r="9" spans="1:32" ht="16.5" customHeight="1" x14ac:dyDescent="0.25">
      <c r="A9" s="1">
        <v>3</v>
      </c>
      <c r="B9" s="10" t="s">
        <v>21</v>
      </c>
      <c r="C9" s="12"/>
      <c r="D9" s="4"/>
      <c r="E9" s="5"/>
      <c r="F9" s="6"/>
      <c r="G9" s="5">
        <v>3</v>
      </c>
      <c r="H9" s="6">
        <v>95</v>
      </c>
      <c r="I9" s="5">
        <v>2</v>
      </c>
      <c r="J9" s="6">
        <v>72</v>
      </c>
      <c r="K9" s="5">
        <v>1</v>
      </c>
      <c r="L9" s="6">
        <v>15</v>
      </c>
      <c r="M9" s="5"/>
      <c r="N9" s="6"/>
      <c r="O9" s="5"/>
      <c r="P9" s="6"/>
      <c r="Q9" s="5">
        <v>2</v>
      </c>
      <c r="R9" s="6">
        <v>36</v>
      </c>
      <c r="S9" s="5">
        <v>2</v>
      </c>
      <c r="T9" s="6">
        <v>27</v>
      </c>
      <c r="U9" s="41">
        <v>1</v>
      </c>
      <c r="V9" s="42">
        <v>14</v>
      </c>
      <c r="W9" s="41"/>
      <c r="X9" s="43"/>
      <c r="Y9" s="41"/>
      <c r="Z9" s="42"/>
      <c r="AA9" s="41"/>
      <c r="AB9" s="43"/>
      <c r="AC9" s="41"/>
      <c r="AD9" s="43"/>
      <c r="AE9" s="61">
        <f t="shared" si="0"/>
        <v>11</v>
      </c>
      <c r="AF9" s="59">
        <f t="shared" si="1"/>
        <v>259</v>
      </c>
    </row>
    <row r="10" spans="1:32" ht="15.75" customHeight="1" x14ac:dyDescent="0.25">
      <c r="A10" s="107">
        <v>4</v>
      </c>
      <c r="B10" s="108" t="s">
        <v>22</v>
      </c>
      <c r="C10" s="109">
        <v>6</v>
      </c>
      <c r="D10" s="110">
        <v>160</v>
      </c>
      <c r="E10" s="111">
        <v>12</v>
      </c>
      <c r="F10" s="112">
        <v>155</v>
      </c>
      <c r="G10" s="111"/>
      <c r="H10" s="112"/>
      <c r="I10" s="111"/>
      <c r="J10" s="112"/>
      <c r="K10" s="111">
        <v>8</v>
      </c>
      <c r="L10" s="112">
        <v>109</v>
      </c>
      <c r="M10" s="111">
        <v>3</v>
      </c>
      <c r="N10" s="112">
        <v>35</v>
      </c>
      <c r="O10" s="111">
        <f>12+3</f>
        <v>15</v>
      </c>
      <c r="P10" s="112">
        <f>38+130</f>
        <v>168</v>
      </c>
      <c r="Q10" s="111">
        <v>3</v>
      </c>
      <c r="R10" s="112">
        <v>36</v>
      </c>
      <c r="S10" s="111">
        <v>3</v>
      </c>
      <c r="T10" s="112">
        <v>40</v>
      </c>
      <c r="U10" s="113">
        <f>3+2</f>
        <v>5</v>
      </c>
      <c r="V10" s="114">
        <f>39+30</f>
        <v>69</v>
      </c>
      <c r="W10" s="113">
        <f>10+6</f>
        <v>16</v>
      </c>
      <c r="X10" s="115">
        <f>138+251</f>
        <v>389</v>
      </c>
      <c r="Y10" s="41">
        <v>9</v>
      </c>
      <c r="Z10" s="42">
        <v>121</v>
      </c>
      <c r="AA10" s="41">
        <v>10</v>
      </c>
      <c r="AB10" s="43">
        <v>184</v>
      </c>
      <c r="AC10" s="41"/>
      <c r="AD10" s="43"/>
      <c r="AE10" s="61">
        <f t="shared" si="0"/>
        <v>90</v>
      </c>
      <c r="AF10" s="59">
        <f t="shared" si="1"/>
        <v>1466</v>
      </c>
    </row>
    <row r="11" spans="1:32" ht="14.25" customHeight="1" x14ac:dyDescent="0.25">
      <c r="A11" s="35">
        <v>5</v>
      </c>
      <c r="B11" s="36" t="s">
        <v>9</v>
      </c>
      <c r="C11" s="37">
        <v>1</v>
      </c>
      <c r="D11" s="38">
        <v>150</v>
      </c>
      <c r="E11" s="39">
        <v>1</v>
      </c>
      <c r="F11" s="40">
        <v>20</v>
      </c>
      <c r="G11" s="39"/>
      <c r="H11" s="40"/>
      <c r="I11" s="39">
        <v>1</v>
      </c>
      <c r="J11" s="40">
        <v>50</v>
      </c>
      <c r="K11" s="39"/>
      <c r="L11" s="40"/>
      <c r="M11" s="39">
        <v>1</v>
      </c>
      <c r="N11" s="40">
        <v>20</v>
      </c>
      <c r="O11" s="39"/>
      <c r="P11" s="40"/>
      <c r="Q11" s="39">
        <v>1</v>
      </c>
      <c r="R11" s="40">
        <v>8</v>
      </c>
      <c r="S11" s="39">
        <v>2</v>
      </c>
      <c r="T11" s="40">
        <v>75</v>
      </c>
      <c r="U11" s="41"/>
      <c r="V11" s="42"/>
      <c r="W11" s="41"/>
      <c r="X11" s="43"/>
      <c r="Y11" s="41"/>
      <c r="Z11" s="42"/>
      <c r="AA11" s="41"/>
      <c r="AB11" s="43"/>
      <c r="AC11" s="41"/>
      <c r="AD11" s="43"/>
      <c r="AE11" s="61">
        <f t="shared" si="0"/>
        <v>7</v>
      </c>
      <c r="AF11" s="59">
        <f t="shared" si="1"/>
        <v>323</v>
      </c>
    </row>
    <row r="12" spans="1:32" ht="15" customHeight="1" x14ac:dyDescent="0.25">
      <c r="A12" s="34">
        <v>6</v>
      </c>
      <c r="B12" s="29" t="s">
        <v>23</v>
      </c>
      <c r="C12" s="30">
        <v>8</v>
      </c>
      <c r="D12" s="31">
        <v>770</v>
      </c>
      <c r="E12" s="32">
        <v>10</v>
      </c>
      <c r="F12" s="33">
        <v>889</v>
      </c>
      <c r="G12" s="32">
        <v>10</v>
      </c>
      <c r="H12" s="33">
        <v>867</v>
      </c>
      <c r="I12" s="32">
        <v>2</v>
      </c>
      <c r="J12" s="33">
        <v>116</v>
      </c>
      <c r="K12" s="32">
        <v>7</v>
      </c>
      <c r="L12" s="33">
        <v>235</v>
      </c>
      <c r="M12" s="32">
        <v>10</v>
      </c>
      <c r="N12" s="33">
        <v>327</v>
      </c>
      <c r="O12" s="32">
        <v>10</v>
      </c>
      <c r="P12" s="33">
        <v>313</v>
      </c>
      <c r="Q12" s="32">
        <v>4</v>
      </c>
      <c r="R12" s="33">
        <v>309</v>
      </c>
      <c r="S12" s="32">
        <v>11</v>
      </c>
      <c r="T12" s="33">
        <v>332</v>
      </c>
      <c r="U12" s="47">
        <v>8</v>
      </c>
      <c r="V12" s="48">
        <v>334</v>
      </c>
      <c r="W12" s="47">
        <v>12</v>
      </c>
      <c r="X12" s="83">
        <v>2050</v>
      </c>
      <c r="Y12" s="41"/>
      <c r="Z12" s="42"/>
      <c r="AA12" s="41"/>
      <c r="AB12" s="43"/>
      <c r="AC12" s="41"/>
      <c r="AD12" s="43"/>
      <c r="AE12" s="61">
        <f t="shared" si="0"/>
        <v>92</v>
      </c>
      <c r="AF12" s="59">
        <f t="shared" si="1"/>
        <v>6542</v>
      </c>
    </row>
    <row r="13" spans="1:32" s="55" customFormat="1" ht="15.75" customHeight="1" x14ac:dyDescent="0.25">
      <c r="A13" s="34">
        <v>7</v>
      </c>
      <c r="B13" s="29" t="s">
        <v>3</v>
      </c>
      <c r="C13" s="30">
        <v>13</v>
      </c>
      <c r="D13" s="31">
        <v>198</v>
      </c>
      <c r="E13" s="32">
        <v>16</v>
      </c>
      <c r="F13" s="33">
        <v>396</v>
      </c>
      <c r="G13" s="32">
        <v>26</v>
      </c>
      <c r="H13" s="33">
        <v>2077</v>
      </c>
      <c r="I13" s="32"/>
      <c r="J13" s="33"/>
      <c r="K13" s="32">
        <v>23</v>
      </c>
      <c r="L13" s="33">
        <v>1942</v>
      </c>
      <c r="M13" s="32">
        <v>27</v>
      </c>
      <c r="N13" s="33">
        <v>615</v>
      </c>
      <c r="O13" s="32">
        <v>26</v>
      </c>
      <c r="P13" s="33">
        <v>209</v>
      </c>
      <c r="Q13" s="32">
        <v>27</v>
      </c>
      <c r="R13" s="33">
        <v>614</v>
      </c>
      <c r="S13" s="32">
        <v>23</v>
      </c>
      <c r="T13" s="33">
        <v>526</v>
      </c>
      <c r="U13" s="47">
        <v>27</v>
      </c>
      <c r="V13" s="48">
        <v>510</v>
      </c>
      <c r="W13" s="47">
        <v>27</v>
      </c>
      <c r="X13" s="83">
        <v>862</v>
      </c>
      <c r="Y13" s="98"/>
      <c r="Z13" s="99"/>
      <c r="AA13" s="98">
        <v>23</v>
      </c>
      <c r="AB13" s="100">
        <v>1194</v>
      </c>
      <c r="AC13" s="98">
        <v>13</v>
      </c>
      <c r="AD13" s="100">
        <v>777</v>
      </c>
      <c r="AE13" s="116">
        <f t="shared" si="0"/>
        <v>271</v>
      </c>
      <c r="AF13" s="117">
        <f t="shared" si="1"/>
        <v>9920</v>
      </c>
    </row>
    <row r="14" spans="1:32" ht="15" customHeight="1" x14ac:dyDescent="0.25">
      <c r="A14" s="107">
        <v>8</v>
      </c>
      <c r="B14" s="108" t="s">
        <v>4</v>
      </c>
      <c r="C14" s="109">
        <v>3</v>
      </c>
      <c r="D14" s="110">
        <v>215</v>
      </c>
      <c r="E14" s="111">
        <v>2</v>
      </c>
      <c r="F14" s="112">
        <v>85</v>
      </c>
      <c r="G14" s="111">
        <v>5</v>
      </c>
      <c r="H14" s="112">
        <v>149</v>
      </c>
      <c r="I14" s="111">
        <v>2</v>
      </c>
      <c r="J14" s="112">
        <v>45</v>
      </c>
      <c r="K14" s="111">
        <v>2</v>
      </c>
      <c r="L14" s="112">
        <v>68</v>
      </c>
      <c r="M14" s="111">
        <v>2</v>
      </c>
      <c r="N14" s="112">
        <v>29</v>
      </c>
      <c r="O14" s="111">
        <v>3</v>
      </c>
      <c r="P14" s="112">
        <v>114</v>
      </c>
      <c r="Q14" s="111">
        <v>3</v>
      </c>
      <c r="R14" s="112">
        <v>59</v>
      </c>
      <c r="S14" s="111">
        <v>3</v>
      </c>
      <c r="T14" s="112">
        <v>71</v>
      </c>
      <c r="U14" s="113">
        <v>4</v>
      </c>
      <c r="V14" s="114">
        <v>62</v>
      </c>
      <c r="W14" s="113">
        <v>18</v>
      </c>
      <c r="X14" s="115">
        <v>502</v>
      </c>
      <c r="Y14" s="41">
        <v>5</v>
      </c>
      <c r="Z14" s="42">
        <v>180</v>
      </c>
      <c r="AA14" s="41">
        <v>1</v>
      </c>
      <c r="AB14" s="43">
        <v>20</v>
      </c>
      <c r="AC14" s="41"/>
      <c r="AD14" s="43"/>
      <c r="AE14" s="61">
        <f t="shared" si="0"/>
        <v>53</v>
      </c>
      <c r="AF14" s="59">
        <f t="shared" si="1"/>
        <v>1599</v>
      </c>
    </row>
    <row r="15" spans="1:32" ht="16.5" customHeight="1" x14ac:dyDescent="0.25">
      <c r="A15" s="34">
        <v>9</v>
      </c>
      <c r="B15" s="29" t="s">
        <v>5</v>
      </c>
      <c r="C15" s="30"/>
      <c r="D15" s="31"/>
      <c r="E15" s="32">
        <v>5</v>
      </c>
      <c r="F15" s="33">
        <v>574</v>
      </c>
      <c r="G15" s="32">
        <v>5</v>
      </c>
      <c r="H15" s="33">
        <v>172</v>
      </c>
      <c r="I15" s="32">
        <v>2</v>
      </c>
      <c r="J15" s="33">
        <v>110</v>
      </c>
      <c r="K15" s="32">
        <v>5</v>
      </c>
      <c r="L15" s="33">
        <v>191</v>
      </c>
      <c r="M15" s="32"/>
      <c r="N15" s="33"/>
      <c r="O15" s="32">
        <f>3+4</f>
        <v>7</v>
      </c>
      <c r="P15" s="33">
        <f>107+29+45+42+52</f>
        <v>275</v>
      </c>
      <c r="Q15" s="32">
        <f>2+2</f>
        <v>4</v>
      </c>
      <c r="R15" s="33">
        <f>47+42+39</f>
        <v>128</v>
      </c>
      <c r="S15" s="32">
        <f>4+2</f>
        <v>6</v>
      </c>
      <c r="T15" s="33">
        <f>94+45+32</f>
        <v>171</v>
      </c>
      <c r="U15" s="47">
        <v>6</v>
      </c>
      <c r="V15" s="48">
        <v>143</v>
      </c>
      <c r="W15" s="47">
        <v>64</v>
      </c>
      <c r="X15" s="83">
        <v>2110</v>
      </c>
      <c r="Y15" s="41">
        <v>31</v>
      </c>
      <c r="Z15" s="42">
        <v>990</v>
      </c>
      <c r="AA15" s="41">
        <v>34</v>
      </c>
      <c r="AB15" s="43">
        <v>807</v>
      </c>
      <c r="AC15" s="41">
        <v>13</v>
      </c>
      <c r="AD15" s="43">
        <v>287</v>
      </c>
      <c r="AE15" s="61">
        <f t="shared" si="0"/>
        <v>182</v>
      </c>
      <c r="AF15" s="59">
        <f t="shared" si="1"/>
        <v>5958</v>
      </c>
    </row>
    <row r="16" spans="1:32" ht="16.5" customHeight="1" x14ac:dyDescent="0.25">
      <c r="A16" s="35">
        <v>10</v>
      </c>
      <c r="B16" s="36" t="s">
        <v>24</v>
      </c>
      <c r="C16" s="37">
        <v>3</v>
      </c>
      <c r="D16" s="38">
        <v>67</v>
      </c>
      <c r="E16" s="39"/>
      <c r="F16" s="40"/>
      <c r="G16" s="39"/>
      <c r="H16" s="40"/>
      <c r="I16" s="39"/>
      <c r="J16" s="40"/>
      <c r="K16" s="39"/>
      <c r="L16" s="40"/>
      <c r="M16" s="39">
        <v>3</v>
      </c>
      <c r="N16" s="40">
        <v>81</v>
      </c>
      <c r="O16" s="39">
        <v>1</v>
      </c>
      <c r="P16" s="40">
        <v>26</v>
      </c>
      <c r="Q16" s="39"/>
      <c r="R16" s="40"/>
      <c r="S16" s="39">
        <v>5</v>
      </c>
      <c r="T16" s="40">
        <v>76</v>
      </c>
      <c r="U16" s="41">
        <v>6</v>
      </c>
      <c r="V16" s="42">
        <v>251</v>
      </c>
      <c r="W16" s="41"/>
      <c r="X16" s="43"/>
      <c r="Y16" s="41"/>
      <c r="Z16" s="42"/>
      <c r="AA16" s="41"/>
      <c r="AB16" s="43"/>
      <c r="AC16" s="41"/>
      <c r="AD16" s="43"/>
      <c r="AE16" s="61">
        <f t="shared" si="0"/>
        <v>18</v>
      </c>
      <c r="AF16" s="59">
        <f t="shared" si="1"/>
        <v>501</v>
      </c>
    </row>
    <row r="17" spans="1:32" ht="16.5" customHeight="1" x14ac:dyDescent="0.25">
      <c r="A17" s="1">
        <v>11</v>
      </c>
      <c r="B17" s="10" t="s">
        <v>25</v>
      </c>
      <c r="C17" s="12"/>
      <c r="D17" s="4"/>
      <c r="E17" s="5">
        <v>4</v>
      </c>
      <c r="F17" s="6">
        <v>159</v>
      </c>
      <c r="G17" s="5">
        <v>5</v>
      </c>
      <c r="H17" s="6">
        <v>143</v>
      </c>
      <c r="I17" s="5">
        <v>7</v>
      </c>
      <c r="J17" s="6">
        <v>231</v>
      </c>
      <c r="K17" s="5">
        <v>7</v>
      </c>
      <c r="L17" s="6">
        <v>248</v>
      </c>
      <c r="M17" s="5"/>
      <c r="N17" s="6"/>
      <c r="O17" s="5"/>
      <c r="P17" s="6"/>
      <c r="Q17" s="5">
        <v>7</v>
      </c>
      <c r="R17" s="6">
        <v>62</v>
      </c>
      <c r="S17" s="5"/>
      <c r="T17" s="6"/>
      <c r="U17" s="41">
        <v>3</v>
      </c>
      <c r="V17" s="42">
        <v>110</v>
      </c>
      <c r="W17" s="41"/>
      <c r="X17" s="43"/>
      <c r="Y17" s="41">
        <v>12</v>
      </c>
      <c r="Z17" s="42">
        <v>527</v>
      </c>
      <c r="AA17" s="41">
        <v>21</v>
      </c>
      <c r="AB17" s="43">
        <v>569</v>
      </c>
      <c r="AC17" s="41">
        <v>12</v>
      </c>
      <c r="AD17" s="43">
        <v>338</v>
      </c>
      <c r="AE17" s="61">
        <f t="shared" si="0"/>
        <v>78</v>
      </c>
      <c r="AF17" s="59">
        <f t="shared" si="1"/>
        <v>2387</v>
      </c>
    </row>
    <row r="18" spans="1:32" ht="15" customHeight="1" x14ac:dyDescent="0.25">
      <c r="A18" s="107">
        <v>12</v>
      </c>
      <c r="B18" s="108" t="s">
        <v>6</v>
      </c>
      <c r="C18" s="109">
        <f>4+2</f>
        <v>6</v>
      </c>
      <c r="D18" s="110">
        <v>104</v>
      </c>
      <c r="E18" s="111">
        <v>7</v>
      </c>
      <c r="F18" s="112">
        <v>129</v>
      </c>
      <c r="G18" s="111">
        <v>6</v>
      </c>
      <c r="H18" s="112">
        <v>185</v>
      </c>
      <c r="I18" s="111">
        <v>8</v>
      </c>
      <c r="J18" s="112">
        <v>68</v>
      </c>
      <c r="K18" s="111">
        <v>4</v>
      </c>
      <c r="L18" s="112">
        <v>85</v>
      </c>
      <c r="M18" s="111">
        <v>7</v>
      </c>
      <c r="N18" s="112">
        <v>114</v>
      </c>
      <c r="O18" s="111">
        <v>3</v>
      </c>
      <c r="P18" s="112">
        <v>45</v>
      </c>
      <c r="Q18" s="111">
        <v>3</v>
      </c>
      <c r="R18" s="112">
        <v>46</v>
      </c>
      <c r="S18" s="111">
        <v>3</v>
      </c>
      <c r="T18" s="112">
        <v>118</v>
      </c>
      <c r="U18" s="113">
        <v>2</v>
      </c>
      <c r="V18" s="114">
        <v>58</v>
      </c>
      <c r="W18" s="113">
        <f>4+3</f>
        <v>7</v>
      </c>
      <c r="X18" s="115">
        <f>68+56</f>
        <v>124</v>
      </c>
      <c r="Y18" s="41">
        <f>2+2</f>
        <v>4</v>
      </c>
      <c r="Z18" s="42">
        <f>28+42</f>
        <v>70</v>
      </c>
      <c r="AA18" s="41">
        <v>5</v>
      </c>
      <c r="AB18" s="43">
        <v>153</v>
      </c>
      <c r="AC18" s="41"/>
      <c r="AD18" s="43"/>
      <c r="AE18" s="61">
        <f t="shared" si="0"/>
        <v>65</v>
      </c>
      <c r="AF18" s="59">
        <f t="shared" si="1"/>
        <v>1299</v>
      </c>
    </row>
    <row r="19" spans="1:32" ht="18" customHeight="1" x14ac:dyDescent="0.25">
      <c r="A19" s="125">
        <v>13</v>
      </c>
      <c r="B19" s="126" t="s">
        <v>26</v>
      </c>
      <c r="C19" s="23"/>
      <c r="D19" s="24"/>
      <c r="E19" s="25"/>
      <c r="F19" s="26"/>
      <c r="G19" s="25"/>
      <c r="H19" s="26"/>
      <c r="I19" s="25"/>
      <c r="J19" s="26"/>
      <c r="K19" s="25">
        <v>6</v>
      </c>
      <c r="L19" s="26">
        <v>171</v>
      </c>
      <c r="M19" s="25"/>
      <c r="N19" s="26"/>
      <c r="O19" s="25"/>
      <c r="P19" s="26"/>
      <c r="Q19" s="25"/>
      <c r="R19" s="26"/>
      <c r="S19" s="25"/>
      <c r="T19" s="26"/>
      <c r="U19" s="51"/>
      <c r="V19" s="52"/>
      <c r="W19" s="51"/>
      <c r="X19" s="56"/>
      <c r="Y19" s="51"/>
      <c r="Z19" s="52"/>
      <c r="AA19" s="51"/>
      <c r="AB19" s="56"/>
      <c r="AC19" s="51"/>
      <c r="AD19" s="56"/>
      <c r="AE19" s="127">
        <f t="shared" si="0"/>
        <v>6</v>
      </c>
      <c r="AF19" s="128">
        <f t="shared" si="1"/>
        <v>171</v>
      </c>
    </row>
    <row r="20" spans="1:32" ht="14.25" customHeight="1" x14ac:dyDescent="0.25">
      <c r="A20" s="1">
        <v>14</v>
      </c>
      <c r="B20" s="10" t="s">
        <v>27</v>
      </c>
      <c r="C20" s="12">
        <v>5</v>
      </c>
      <c r="D20" s="4">
        <v>190</v>
      </c>
      <c r="E20" s="5">
        <v>2</v>
      </c>
      <c r="F20" s="6">
        <v>112</v>
      </c>
      <c r="G20" s="5"/>
      <c r="H20" s="6"/>
      <c r="I20" s="5">
        <v>3</v>
      </c>
      <c r="J20" s="6">
        <v>36</v>
      </c>
      <c r="K20" s="5"/>
      <c r="L20" s="6"/>
      <c r="M20" s="5">
        <v>1</v>
      </c>
      <c r="N20" s="6">
        <v>11</v>
      </c>
      <c r="O20" s="5"/>
      <c r="P20" s="6"/>
      <c r="Q20" s="5"/>
      <c r="R20" s="6"/>
      <c r="S20" s="5">
        <v>2</v>
      </c>
      <c r="T20" s="6">
        <v>120</v>
      </c>
      <c r="U20" s="41">
        <v>14</v>
      </c>
      <c r="V20" s="42">
        <v>77</v>
      </c>
      <c r="W20" s="41">
        <v>11</v>
      </c>
      <c r="X20" s="43">
        <v>460</v>
      </c>
      <c r="Y20" s="41"/>
      <c r="Z20" s="42"/>
      <c r="AA20" s="41">
        <v>3</v>
      </c>
      <c r="AB20" s="43">
        <v>168</v>
      </c>
      <c r="AC20" s="41">
        <v>2</v>
      </c>
      <c r="AD20" s="43">
        <v>42</v>
      </c>
      <c r="AE20" s="61">
        <f t="shared" si="0"/>
        <v>43</v>
      </c>
      <c r="AF20" s="59">
        <f t="shared" si="1"/>
        <v>1216</v>
      </c>
    </row>
    <row r="21" spans="1:32" ht="16.5" customHeight="1" x14ac:dyDescent="0.25">
      <c r="A21" s="107">
        <v>15</v>
      </c>
      <c r="B21" s="108" t="s">
        <v>28</v>
      </c>
      <c r="C21" s="109">
        <v>1</v>
      </c>
      <c r="D21" s="110">
        <v>45</v>
      </c>
      <c r="E21" s="111">
        <v>1</v>
      </c>
      <c r="F21" s="112">
        <v>45</v>
      </c>
      <c r="G21" s="111">
        <v>4</v>
      </c>
      <c r="H21" s="112">
        <v>60</v>
      </c>
      <c r="I21" s="111">
        <v>1</v>
      </c>
      <c r="J21" s="112">
        <v>15</v>
      </c>
      <c r="K21" s="111">
        <v>1</v>
      </c>
      <c r="L21" s="112">
        <v>15</v>
      </c>
      <c r="M21" s="111">
        <v>2</v>
      </c>
      <c r="N21" s="112">
        <v>25</v>
      </c>
      <c r="O21" s="111">
        <v>1</v>
      </c>
      <c r="P21" s="112">
        <v>15</v>
      </c>
      <c r="Q21" s="111"/>
      <c r="R21" s="112"/>
      <c r="S21" s="111">
        <v>5</v>
      </c>
      <c r="T21" s="112">
        <v>62</v>
      </c>
      <c r="U21" s="113"/>
      <c r="V21" s="114"/>
      <c r="W21" s="113">
        <v>6</v>
      </c>
      <c r="X21" s="115">
        <v>85</v>
      </c>
      <c r="Y21" s="41">
        <v>6</v>
      </c>
      <c r="Z21" s="42">
        <v>135</v>
      </c>
      <c r="AA21" s="41">
        <v>6</v>
      </c>
      <c r="AB21" s="43">
        <v>91</v>
      </c>
      <c r="AC21" s="41"/>
      <c r="AD21" s="43"/>
      <c r="AE21" s="61">
        <f t="shared" si="0"/>
        <v>34</v>
      </c>
      <c r="AF21" s="59">
        <f t="shared" si="1"/>
        <v>593</v>
      </c>
    </row>
    <row r="22" spans="1:32" ht="17.25" customHeight="1" x14ac:dyDescent="0.25">
      <c r="A22" s="27">
        <v>16</v>
      </c>
      <c r="B22" s="28" t="s">
        <v>43</v>
      </c>
      <c r="C22" s="23">
        <v>1</v>
      </c>
      <c r="D22" s="24">
        <v>150</v>
      </c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49"/>
      <c r="T22" s="50"/>
      <c r="U22" s="53"/>
      <c r="V22" s="54"/>
      <c r="W22" s="51"/>
      <c r="X22" s="56"/>
      <c r="Y22" s="41"/>
      <c r="Z22" s="42"/>
      <c r="AA22" s="41"/>
      <c r="AB22" s="43"/>
      <c r="AC22" s="41"/>
      <c r="AD22" s="43"/>
      <c r="AE22" s="61">
        <f t="shared" si="0"/>
        <v>1</v>
      </c>
      <c r="AF22" s="59">
        <f t="shared" si="1"/>
        <v>150</v>
      </c>
    </row>
    <row r="23" spans="1:32" ht="17.25" customHeight="1" x14ac:dyDescent="0.25">
      <c r="A23" s="107">
        <v>17</v>
      </c>
      <c r="B23" s="108" t="s">
        <v>29</v>
      </c>
      <c r="C23" s="109">
        <v>3</v>
      </c>
      <c r="D23" s="110">
        <v>36</v>
      </c>
      <c r="E23" s="111">
        <v>6</v>
      </c>
      <c r="F23" s="112">
        <v>220</v>
      </c>
      <c r="G23" s="111">
        <v>7</v>
      </c>
      <c r="H23" s="112">
        <v>1236</v>
      </c>
      <c r="I23" s="111">
        <v>2</v>
      </c>
      <c r="J23" s="112">
        <v>21</v>
      </c>
      <c r="K23" s="111">
        <v>4</v>
      </c>
      <c r="L23" s="112">
        <v>976</v>
      </c>
      <c r="M23" s="111">
        <v>2</v>
      </c>
      <c r="N23" s="112">
        <v>48</v>
      </c>
      <c r="O23" s="111">
        <v>2</v>
      </c>
      <c r="P23" s="112">
        <v>48</v>
      </c>
      <c r="Q23" s="111">
        <v>4</v>
      </c>
      <c r="R23" s="112">
        <v>24</v>
      </c>
      <c r="S23" s="111">
        <v>3</v>
      </c>
      <c r="T23" s="112">
        <v>40</v>
      </c>
      <c r="U23" s="113">
        <v>2</v>
      </c>
      <c r="V23" s="114">
        <v>54</v>
      </c>
      <c r="W23" s="113">
        <v>8</v>
      </c>
      <c r="X23" s="115">
        <v>248</v>
      </c>
      <c r="Y23" s="41">
        <v>3</v>
      </c>
      <c r="Z23" s="42">
        <v>50</v>
      </c>
      <c r="AA23" s="41">
        <v>1</v>
      </c>
      <c r="AB23" s="43">
        <v>7</v>
      </c>
      <c r="AC23" s="41"/>
      <c r="AD23" s="43"/>
      <c r="AE23" s="61">
        <f t="shared" si="0"/>
        <v>47</v>
      </c>
      <c r="AF23" s="59">
        <f t="shared" si="1"/>
        <v>3008</v>
      </c>
    </row>
    <row r="24" spans="1:32" ht="15.75" customHeight="1" x14ac:dyDescent="0.25">
      <c r="A24" s="1">
        <v>18</v>
      </c>
      <c r="B24" s="10" t="s">
        <v>30</v>
      </c>
      <c r="C24" s="12"/>
      <c r="D24" s="4"/>
      <c r="E24" s="5"/>
      <c r="F24" s="6"/>
      <c r="G24" s="5">
        <v>1</v>
      </c>
      <c r="H24" s="6">
        <v>60</v>
      </c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41"/>
      <c r="V24" s="42"/>
      <c r="W24" s="41"/>
      <c r="X24" s="43"/>
      <c r="Y24" s="41">
        <v>1</v>
      </c>
      <c r="Z24" s="42">
        <v>60</v>
      </c>
      <c r="AA24" s="41"/>
      <c r="AB24" s="43"/>
      <c r="AC24" s="41"/>
      <c r="AD24" s="43"/>
      <c r="AE24" s="61">
        <f t="shared" si="0"/>
        <v>2</v>
      </c>
      <c r="AF24" s="59">
        <f t="shared" si="1"/>
        <v>120</v>
      </c>
    </row>
    <row r="25" spans="1:32" s="55" customFormat="1" ht="14.25" customHeight="1" x14ac:dyDescent="0.25">
      <c r="A25" s="118">
        <v>19</v>
      </c>
      <c r="B25" s="11" t="s">
        <v>7</v>
      </c>
      <c r="C25" s="119">
        <v>2</v>
      </c>
      <c r="D25" s="120">
        <v>74</v>
      </c>
      <c r="E25" s="121"/>
      <c r="F25" s="122"/>
      <c r="G25" s="121">
        <v>3</v>
      </c>
      <c r="H25" s="122">
        <f>28+80</f>
        <v>108</v>
      </c>
      <c r="I25" s="121">
        <f>2+2</f>
        <v>4</v>
      </c>
      <c r="J25" s="122">
        <f>184+2*150</f>
        <v>484</v>
      </c>
      <c r="K25" s="121">
        <v>1</v>
      </c>
      <c r="L25" s="122">
        <f>150*5</f>
        <v>750</v>
      </c>
      <c r="M25" s="121">
        <v>6</v>
      </c>
      <c r="N25" s="122">
        <v>208</v>
      </c>
      <c r="O25" s="121">
        <v>2</v>
      </c>
      <c r="P25" s="122">
        <v>197</v>
      </c>
      <c r="Q25" s="121">
        <v>2</v>
      </c>
      <c r="R25" s="122">
        <v>118</v>
      </c>
      <c r="S25" s="121">
        <v>2</v>
      </c>
      <c r="T25" s="122">
        <v>75</v>
      </c>
      <c r="U25" s="98">
        <v>2</v>
      </c>
      <c r="V25" s="99">
        <v>73</v>
      </c>
      <c r="W25" s="98"/>
      <c r="X25" s="100"/>
      <c r="Y25" s="98"/>
      <c r="Z25" s="99"/>
      <c r="AA25" s="98"/>
      <c r="AB25" s="100"/>
      <c r="AC25" s="98"/>
      <c r="AD25" s="100"/>
      <c r="AE25" s="116">
        <f t="shared" si="0"/>
        <v>24</v>
      </c>
      <c r="AF25" s="117">
        <f t="shared" si="1"/>
        <v>2087</v>
      </c>
    </row>
    <row r="26" spans="1:32" ht="16.5" customHeight="1" x14ac:dyDescent="0.25">
      <c r="A26" s="1">
        <v>20</v>
      </c>
      <c r="B26" s="11" t="s">
        <v>31</v>
      </c>
      <c r="C26" s="12"/>
      <c r="D26" s="4"/>
      <c r="E26" s="5">
        <v>2</v>
      </c>
      <c r="F26" s="6">
        <v>39</v>
      </c>
      <c r="G26" s="5">
        <v>1</v>
      </c>
      <c r="H26" s="6">
        <v>63</v>
      </c>
      <c r="I26" s="5">
        <v>1</v>
      </c>
      <c r="J26" s="6">
        <v>70</v>
      </c>
      <c r="K26" s="5">
        <v>2</v>
      </c>
      <c r="L26" s="6">
        <v>70</v>
      </c>
      <c r="M26" s="5">
        <v>3</v>
      </c>
      <c r="N26" s="6">
        <v>62</v>
      </c>
      <c r="O26" s="5">
        <v>1</v>
      </c>
      <c r="P26" s="6">
        <v>36</v>
      </c>
      <c r="Q26" s="5"/>
      <c r="R26" s="6"/>
      <c r="S26" s="5">
        <v>2</v>
      </c>
      <c r="T26" s="6">
        <v>78</v>
      </c>
      <c r="U26" s="41">
        <v>1</v>
      </c>
      <c r="V26" s="42">
        <v>72</v>
      </c>
      <c r="W26" s="41">
        <v>5</v>
      </c>
      <c r="X26" s="43">
        <v>163</v>
      </c>
      <c r="Y26" s="41">
        <v>6</v>
      </c>
      <c r="Z26" s="42">
        <v>400</v>
      </c>
      <c r="AA26" s="41"/>
      <c r="AB26" s="43"/>
      <c r="AC26" s="41"/>
      <c r="AD26" s="43"/>
      <c r="AE26" s="61">
        <f t="shared" si="0"/>
        <v>24</v>
      </c>
      <c r="AF26" s="59">
        <f t="shared" si="1"/>
        <v>1053</v>
      </c>
    </row>
    <row r="27" spans="1:32" ht="17.25" customHeight="1" x14ac:dyDescent="0.25">
      <c r="A27" s="1">
        <v>21</v>
      </c>
      <c r="B27" s="11" t="s">
        <v>32</v>
      </c>
      <c r="C27" s="12"/>
      <c r="D27" s="4"/>
      <c r="E27" s="5">
        <v>2</v>
      </c>
      <c r="F27" s="6">
        <v>90</v>
      </c>
      <c r="G27" s="5">
        <v>1</v>
      </c>
      <c r="H27" s="6">
        <v>45</v>
      </c>
      <c r="I27" s="5">
        <v>4</v>
      </c>
      <c r="J27" s="6">
        <v>176</v>
      </c>
      <c r="K27" s="5">
        <v>7</v>
      </c>
      <c r="L27" s="6">
        <v>173</v>
      </c>
      <c r="M27" s="5">
        <v>2</v>
      </c>
      <c r="N27" s="6">
        <v>85</v>
      </c>
      <c r="O27" s="5">
        <v>2</v>
      </c>
      <c r="P27" s="6">
        <v>85</v>
      </c>
      <c r="Q27" s="5">
        <v>2</v>
      </c>
      <c r="R27" s="6">
        <v>227</v>
      </c>
      <c r="S27" s="5">
        <v>2</v>
      </c>
      <c r="T27" s="6">
        <v>115</v>
      </c>
      <c r="U27" s="41">
        <v>13</v>
      </c>
      <c r="V27" s="42">
        <v>461</v>
      </c>
      <c r="W27" s="41">
        <v>4</v>
      </c>
      <c r="X27" s="43">
        <v>302</v>
      </c>
      <c r="Y27" s="41">
        <v>3</v>
      </c>
      <c r="Z27" s="42">
        <v>132</v>
      </c>
      <c r="AA27" s="41">
        <v>6</v>
      </c>
      <c r="AB27" s="43">
        <v>246</v>
      </c>
      <c r="AC27" s="41"/>
      <c r="AD27" s="43"/>
      <c r="AE27" s="61">
        <f t="shared" si="0"/>
        <v>48</v>
      </c>
      <c r="AF27" s="59">
        <f t="shared" si="1"/>
        <v>2137</v>
      </c>
    </row>
    <row r="28" spans="1:32" ht="18.75" customHeight="1" x14ac:dyDescent="0.25">
      <c r="A28" s="1">
        <v>22</v>
      </c>
      <c r="B28" s="11" t="s">
        <v>33</v>
      </c>
      <c r="C28" s="12">
        <v>2</v>
      </c>
      <c r="D28" s="4">
        <v>300</v>
      </c>
      <c r="E28" s="5"/>
      <c r="F28" s="6"/>
      <c r="G28" s="5"/>
      <c r="H28" s="6"/>
      <c r="I28" s="5">
        <v>3</v>
      </c>
      <c r="J28" s="6">
        <v>64</v>
      </c>
      <c r="K28" s="5"/>
      <c r="L28" s="6"/>
      <c r="M28" s="5">
        <v>5</v>
      </c>
      <c r="N28" s="6">
        <v>141</v>
      </c>
      <c r="O28" s="5">
        <v>5</v>
      </c>
      <c r="P28" s="6">
        <v>239</v>
      </c>
      <c r="Q28" s="5">
        <v>7</v>
      </c>
      <c r="R28" s="6">
        <v>274</v>
      </c>
      <c r="S28" s="5">
        <v>3</v>
      </c>
      <c r="T28" s="6">
        <v>64</v>
      </c>
      <c r="U28" s="41">
        <v>6</v>
      </c>
      <c r="V28" s="42">
        <v>92</v>
      </c>
      <c r="W28" s="41">
        <v>1</v>
      </c>
      <c r="X28" s="43">
        <v>15</v>
      </c>
      <c r="Y28" s="41">
        <v>7</v>
      </c>
      <c r="Z28" s="42">
        <v>197</v>
      </c>
      <c r="AA28" s="41">
        <v>5</v>
      </c>
      <c r="AB28" s="43">
        <v>211</v>
      </c>
      <c r="AC28" s="41"/>
      <c r="AD28" s="43"/>
      <c r="AE28" s="61">
        <f t="shared" si="0"/>
        <v>44</v>
      </c>
      <c r="AF28" s="59">
        <f t="shared" si="1"/>
        <v>1597</v>
      </c>
    </row>
    <row r="29" spans="1:32" ht="18" customHeight="1" x14ac:dyDescent="0.25">
      <c r="A29" s="1">
        <v>23</v>
      </c>
      <c r="B29" s="11" t="s">
        <v>34</v>
      </c>
      <c r="C29" s="12"/>
      <c r="D29" s="4"/>
      <c r="E29" s="5">
        <v>1</v>
      </c>
      <c r="F29" s="6">
        <v>25</v>
      </c>
      <c r="G29" s="5">
        <v>7</v>
      </c>
      <c r="H29" s="6">
        <v>175</v>
      </c>
      <c r="I29" s="5"/>
      <c r="J29" s="6"/>
      <c r="K29" s="5">
        <v>1</v>
      </c>
      <c r="L29" s="6">
        <v>25</v>
      </c>
      <c r="M29" s="5">
        <v>14</v>
      </c>
      <c r="N29" s="6">
        <v>225</v>
      </c>
      <c r="O29" s="5">
        <v>6</v>
      </c>
      <c r="P29" s="6">
        <v>69</v>
      </c>
      <c r="Q29" s="5">
        <v>4</v>
      </c>
      <c r="R29" s="6">
        <v>52</v>
      </c>
      <c r="S29" s="5">
        <v>4</v>
      </c>
      <c r="T29" s="6">
        <v>47</v>
      </c>
      <c r="U29" s="41">
        <v>5</v>
      </c>
      <c r="V29" s="42">
        <v>108</v>
      </c>
      <c r="W29" s="41">
        <v>4</v>
      </c>
      <c r="X29" s="43">
        <v>85</v>
      </c>
      <c r="Y29" s="41">
        <v>2</v>
      </c>
      <c r="Z29" s="42">
        <v>55</v>
      </c>
      <c r="AA29" s="41">
        <v>1</v>
      </c>
      <c r="AB29" s="43">
        <v>20</v>
      </c>
      <c r="AC29" s="41"/>
      <c r="AD29" s="43"/>
      <c r="AE29" s="61">
        <f t="shared" si="0"/>
        <v>49</v>
      </c>
      <c r="AF29" s="59">
        <f t="shared" si="1"/>
        <v>886</v>
      </c>
    </row>
    <row r="30" spans="1:32" s="55" customFormat="1" ht="16.5" customHeight="1" x14ac:dyDescent="0.25">
      <c r="A30" s="123">
        <v>24</v>
      </c>
      <c r="B30" s="124" t="s">
        <v>35</v>
      </c>
      <c r="C30" s="119"/>
      <c r="D30" s="120"/>
      <c r="E30" s="121"/>
      <c r="F30" s="122"/>
      <c r="G30" s="121"/>
      <c r="H30" s="122"/>
      <c r="I30" s="121"/>
      <c r="J30" s="122"/>
      <c r="K30" s="121"/>
      <c r="L30" s="122"/>
      <c r="M30" s="121"/>
      <c r="N30" s="122"/>
      <c r="O30" s="121"/>
      <c r="P30" s="122"/>
      <c r="Q30" s="121"/>
      <c r="R30" s="122"/>
      <c r="S30" s="121"/>
      <c r="T30" s="122"/>
      <c r="U30" s="98"/>
      <c r="V30" s="99"/>
      <c r="W30" s="98">
        <v>14</v>
      </c>
      <c r="X30" s="100">
        <v>661</v>
      </c>
      <c r="Y30" s="98"/>
      <c r="Z30" s="99"/>
      <c r="AA30" s="98"/>
      <c r="AB30" s="100"/>
      <c r="AC30" s="98"/>
      <c r="AD30" s="100"/>
      <c r="AE30" s="116">
        <f t="shared" si="0"/>
        <v>14</v>
      </c>
      <c r="AF30" s="117">
        <f t="shared" si="1"/>
        <v>661</v>
      </c>
    </row>
    <row r="31" spans="1:32" ht="18" customHeight="1" thickBot="1" x14ac:dyDescent="0.3">
      <c r="A31" s="21">
        <v>25</v>
      </c>
      <c r="B31" s="22" t="s">
        <v>8</v>
      </c>
      <c r="C31" s="13"/>
      <c r="D31" s="14"/>
      <c r="E31" s="7"/>
      <c r="F31" s="8"/>
      <c r="G31" s="7">
        <v>1</v>
      </c>
      <c r="H31" s="8">
        <v>450</v>
      </c>
      <c r="I31" s="7"/>
      <c r="J31" s="8"/>
      <c r="K31" s="7"/>
      <c r="L31" s="8"/>
      <c r="M31" s="7"/>
      <c r="N31" s="8"/>
      <c r="O31" s="7">
        <v>1</v>
      </c>
      <c r="P31" s="8">
        <v>250</v>
      </c>
      <c r="Q31" s="7">
        <v>1</v>
      </c>
      <c r="R31" s="8">
        <v>120</v>
      </c>
      <c r="S31" s="7">
        <v>1</v>
      </c>
      <c r="T31" s="8">
        <v>150</v>
      </c>
      <c r="U31" s="44"/>
      <c r="V31" s="45"/>
      <c r="W31" s="44">
        <v>10</v>
      </c>
      <c r="X31" s="46">
        <v>980</v>
      </c>
      <c r="Y31" s="44"/>
      <c r="Z31" s="45"/>
      <c r="AA31" s="44"/>
      <c r="AB31" s="46"/>
      <c r="AC31" s="44"/>
      <c r="AD31" s="46"/>
      <c r="AE31" s="62">
        <f t="shared" si="0"/>
        <v>14</v>
      </c>
      <c r="AF31" s="60">
        <f t="shared" si="1"/>
        <v>1950</v>
      </c>
    </row>
    <row r="32" spans="1:32" ht="15.75" thickTop="1" x14ac:dyDescent="0.25">
      <c r="C32">
        <f>SUM(C7:C31)</f>
        <v>54</v>
      </c>
      <c r="D32">
        <f>SUM(D10:D31)</f>
        <v>2459</v>
      </c>
      <c r="E32">
        <f t="shared" ref="E32:J32" si="2">SUM(E7:E31)</f>
        <v>72</v>
      </c>
      <c r="F32">
        <f t="shared" si="2"/>
        <v>2959</v>
      </c>
      <c r="G32">
        <f t="shared" si="2"/>
        <v>88</v>
      </c>
      <c r="H32">
        <f t="shared" si="2"/>
        <v>5978</v>
      </c>
      <c r="I32">
        <f t="shared" si="2"/>
        <v>46</v>
      </c>
      <c r="J32">
        <f t="shared" si="2"/>
        <v>1732</v>
      </c>
      <c r="K32">
        <f>SUM(K9:K31)</f>
        <v>79</v>
      </c>
      <c r="L32">
        <f>SUM(L9:L31)</f>
        <v>5073</v>
      </c>
      <c r="M32">
        <f t="shared" ref="M32:T32" si="3">SUM(M7:M31)</f>
        <v>88</v>
      </c>
      <c r="N32">
        <f t="shared" si="3"/>
        <v>2026</v>
      </c>
      <c r="O32">
        <f t="shared" si="3"/>
        <v>85</v>
      </c>
      <c r="P32">
        <f t="shared" si="3"/>
        <v>2089</v>
      </c>
      <c r="Q32">
        <f t="shared" si="3"/>
        <v>74</v>
      </c>
      <c r="R32">
        <f>SUM(R9:R31)</f>
        <v>2113</v>
      </c>
      <c r="S32">
        <f t="shared" si="3"/>
        <v>86</v>
      </c>
      <c r="T32">
        <f t="shared" si="3"/>
        <v>2285</v>
      </c>
      <c r="U32">
        <f>SUM(U7:U31)</f>
        <v>108</v>
      </c>
      <c r="V32">
        <f>SUM(V7:V31)</f>
        <v>2521</v>
      </c>
      <c r="W32">
        <f>SUM(W7:W31)</f>
        <v>221</v>
      </c>
      <c r="X32">
        <f>SUM(X7:X31)</f>
        <v>9392</v>
      </c>
      <c r="Y32" s="101">
        <f t="shared" ref="Y32:AF32" si="4">SUM(Y7:Y31)</f>
        <v>89</v>
      </c>
      <c r="Z32" s="101">
        <f t="shared" si="4"/>
        <v>2917</v>
      </c>
      <c r="AA32" s="101">
        <f t="shared" si="4"/>
        <v>116</v>
      </c>
      <c r="AB32" s="101">
        <f t="shared" si="4"/>
        <v>3670</v>
      </c>
      <c r="AC32" s="101">
        <f t="shared" si="4"/>
        <v>40</v>
      </c>
      <c r="AD32" s="101">
        <f t="shared" si="4"/>
        <v>1444</v>
      </c>
      <c r="AE32" s="101">
        <f t="shared" si="4"/>
        <v>1246</v>
      </c>
      <c r="AF32">
        <f t="shared" si="4"/>
        <v>46658</v>
      </c>
    </row>
    <row r="36" spans="3:7" x14ac:dyDescent="0.25">
      <c r="C36" s="2"/>
      <c r="D36" s="3"/>
      <c r="E36" s="3"/>
      <c r="F36" s="3"/>
      <c r="G36" s="2"/>
    </row>
    <row r="37" spans="3:7" x14ac:dyDescent="0.25">
      <c r="C37" s="2"/>
      <c r="D37" s="3"/>
      <c r="E37" s="3"/>
      <c r="F37" s="3"/>
      <c r="G37" s="2"/>
    </row>
    <row r="38" spans="3:7" x14ac:dyDescent="0.25">
      <c r="C38" s="2"/>
      <c r="D38" s="3"/>
      <c r="E38" s="3"/>
      <c r="F38" s="3"/>
      <c r="G38" s="2"/>
    </row>
    <row r="39" spans="3:7" x14ac:dyDescent="0.25">
      <c r="C39" s="2"/>
      <c r="D39" s="3"/>
      <c r="E39" s="3"/>
      <c r="F39" s="3"/>
      <c r="G39" s="2"/>
    </row>
    <row r="40" spans="3:7" x14ac:dyDescent="0.25">
      <c r="C40" s="2"/>
      <c r="D40" s="3"/>
      <c r="E40" s="3"/>
      <c r="F40" s="3"/>
      <c r="G40" s="2"/>
    </row>
    <row r="41" spans="3:7" x14ac:dyDescent="0.25">
      <c r="C41" s="3"/>
      <c r="D41" s="3"/>
      <c r="E41" s="3"/>
      <c r="F41" s="3"/>
      <c r="G41" s="2"/>
    </row>
    <row r="42" spans="3:7" x14ac:dyDescent="0.25">
      <c r="C42" s="3"/>
      <c r="D42" s="3"/>
      <c r="E42" s="3"/>
      <c r="F42" s="3"/>
      <c r="G42" s="2"/>
    </row>
    <row r="43" spans="3:7" x14ac:dyDescent="0.25">
      <c r="C43" s="3"/>
      <c r="D43" s="3"/>
      <c r="E43" s="3"/>
      <c r="F43" s="3"/>
      <c r="G43" s="2"/>
    </row>
    <row r="44" spans="3:7" x14ac:dyDescent="0.25">
      <c r="C44" s="3"/>
      <c r="D44" s="3"/>
      <c r="E44" s="3"/>
      <c r="F44" s="3"/>
      <c r="G44" s="2"/>
    </row>
    <row r="45" spans="3:7" x14ac:dyDescent="0.25">
      <c r="C45" s="3"/>
      <c r="D45" s="3"/>
      <c r="E45" s="3"/>
      <c r="F45" s="3"/>
      <c r="G45" s="2"/>
    </row>
    <row r="46" spans="3:7" x14ac:dyDescent="0.25">
      <c r="C46" s="3"/>
      <c r="D46" s="2"/>
      <c r="E46" s="3"/>
      <c r="F46" s="2"/>
      <c r="G46" s="2"/>
    </row>
    <row r="47" spans="3:7" x14ac:dyDescent="0.25">
      <c r="C47" s="3"/>
      <c r="D47" s="2"/>
      <c r="E47" s="2"/>
      <c r="F47" s="2"/>
      <c r="G47" s="2"/>
    </row>
    <row r="48" spans="3:7" x14ac:dyDescent="0.25">
      <c r="C48" s="3"/>
      <c r="D48" s="2"/>
      <c r="E48" s="2"/>
    </row>
    <row r="49" spans="3:5" x14ac:dyDescent="0.25">
      <c r="C49" s="3"/>
      <c r="D49" s="2"/>
      <c r="E49" s="2"/>
    </row>
    <row r="50" spans="3:5" x14ac:dyDescent="0.25">
      <c r="C50" s="3"/>
      <c r="D50" s="2"/>
      <c r="E50" s="2"/>
    </row>
    <row r="51" spans="3:5" x14ac:dyDescent="0.25">
      <c r="C51" s="3"/>
      <c r="D51" s="2"/>
      <c r="E51" s="2"/>
    </row>
    <row r="52" spans="3:5" x14ac:dyDescent="0.25">
      <c r="C52" s="2"/>
      <c r="D52" s="2"/>
      <c r="E52" s="2"/>
    </row>
  </sheetData>
  <mergeCells count="48">
    <mergeCell ref="J4:J6"/>
    <mergeCell ref="K4:K6"/>
    <mergeCell ref="L4:L6"/>
    <mergeCell ref="E3:F3"/>
    <mergeCell ref="G3:H3"/>
    <mergeCell ref="I3:J3"/>
    <mergeCell ref="K3:L3"/>
    <mergeCell ref="C4:C6"/>
    <mergeCell ref="D4:D6"/>
    <mergeCell ref="A3:A6"/>
    <mergeCell ref="B3:B6"/>
    <mergeCell ref="C3:D3"/>
    <mergeCell ref="A2:T2"/>
    <mergeCell ref="M4:M6"/>
    <mergeCell ref="N4:N6"/>
    <mergeCell ref="O4:O6"/>
    <mergeCell ref="P4:P6"/>
    <mergeCell ref="Q4:Q6"/>
    <mergeCell ref="R4:R6"/>
    <mergeCell ref="Q3:R3"/>
    <mergeCell ref="S3:T3"/>
    <mergeCell ref="E4:E6"/>
    <mergeCell ref="F4:F6"/>
    <mergeCell ref="G4:G6"/>
    <mergeCell ref="H4:H6"/>
    <mergeCell ref="I4:I6"/>
    <mergeCell ref="M3:N3"/>
    <mergeCell ref="O3:P3"/>
    <mergeCell ref="U3:V3"/>
    <mergeCell ref="U4:U6"/>
    <mergeCell ref="V4:V6"/>
    <mergeCell ref="S4:S6"/>
    <mergeCell ref="T4:T6"/>
    <mergeCell ref="W3:X3"/>
    <mergeCell ref="W4:W6"/>
    <mergeCell ref="X4:X6"/>
    <mergeCell ref="Y3:Z3"/>
    <mergeCell ref="Y4:Y6"/>
    <mergeCell ref="Z4:Z6"/>
    <mergeCell ref="AA3:AB3"/>
    <mergeCell ref="AA4:AA6"/>
    <mergeCell ref="AB4:AB6"/>
    <mergeCell ref="AC3:AD3"/>
    <mergeCell ref="AE3:AF3"/>
    <mergeCell ref="AE4:AE6"/>
    <mergeCell ref="AF4:AF6"/>
    <mergeCell ref="AC4:AC6"/>
    <mergeCell ref="AD4:AD6"/>
  </mergeCells>
  <pageMargins left="0.7" right="0.7" top="0.75" bottom="0.75" header="0.3" footer="0.3"/>
  <pageSetup paperSize="9" scale="43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31" sqref="D31"/>
    </sheetView>
  </sheetViews>
  <sheetFormatPr defaultRowHeight="15" x14ac:dyDescent="0.25"/>
  <cols>
    <col min="1" max="1" width="30" customWidth="1"/>
    <col min="2" max="2" width="14.42578125" customWidth="1"/>
    <col min="3" max="3" width="14" customWidth="1"/>
    <col min="4" max="4" width="11.85546875" customWidth="1"/>
  </cols>
  <sheetData>
    <row r="1" spans="1:4" ht="45" x14ac:dyDescent="0.25">
      <c r="A1" s="92" t="s">
        <v>1</v>
      </c>
      <c r="B1" s="92" t="s">
        <v>14</v>
      </c>
      <c r="C1" s="92" t="s">
        <v>19</v>
      </c>
      <c r="D1" s="92" t="s">
        <v>54</v>
      </c>
    </row>
    <row r="2" spans="1:4" ht="15" customHeight="1" x14ac:dyDescent="0.25">
      <c r="A2" s="91" t="s">
        <v>3</v>
      </c>
      <c r="B2" s="87">
        <f>Лист1!$AE$13</f>
        <v>271</v>
      </c>
      <c r="C2" s="87">
        <f>Лист1!$AF$13</f>
        <v>9920</v>
      </c>
      <c r="D2" s="87">
        <v>1</v>
      </c>
    </row>
    <row r="3" spans="1:4" ht="15.75" x14ac:dyDescent="0.25">
      <c r="A3" s="91" t="s">
        <v>23</v>
      </c>
      <c r="B3" s="87">
        <f>Лист1!$AE$12</f>
        <v>92</v>
      </c>
      <c r="C3" s="87">
        <f>Лист1!$AF$12</f>
        <v>6542</v>
      </c>
      <c r="D3" s="87">
        <v>2</v>
      </c>
    </row>
    <row r="4" spans="1:4" ht="15.75" x14ac:dyDescent="0.25">
      <c r="A4" s="91" t="s">
        <v>5</v>
      </c>
      <c r="B4" s="87">
        <f>Лист1!$AE$15</f>
        <v>182</v>
      </c>
      <c r="C4" s="87">
        <f>Лист1!$AF$15</f>
        <v>5958</v>
      </c>
      <c r="D4" s="87">
        <v>3</v>
      </c>
    </row>
    <row r="5" spans="1:4" ht="15.75" x14ac:dyDescent="0.25">
      <c r="A5" s="89" t="s">
        <v>29</v>
      </c>
      <c r="B5" s="88">
        <f>Лист1!$AE$23</f>
        <v>47</v>
      </c>
      <c r="C5" s="88">
        <f>Лист1!$AF$23</f>
        <v>3008</v>
      </c>
      <c r="D5" s="88">
        <v>4</v>
      </c>
    </row>
    <row r="6" spans="1:4" ht="15.75" x14ac:dyDescent="0.25">
      <c r="A6" s="89" t="s">
        <v>25</v>
      </c>
      <c r="B6" s="88">
        <f>Лист1!$AE$17</f>
        <v>78</v>
      </c>
      <c r="C6" s="88">
        <f>Лист1!$AF$17</f>
        <v>2387</v>
      </c>
      <c r="D6" s="88">
        <v>5</v>
      </c>
    </row>
    <row r="7" spans="1:4" ht="15.75" x14ac:dyDescent="0.25">
      <c r="A7" s="89" t="s">
        <v>32</v>
      </c>
      <c r="B7" s="88">
        <f>Лист1!$AE$27</f>
        <v>48</v>
      </c>
      <c r="C7" s="88">
        <f>Лист1!$AF$27</f>
        <v>2137</v>
      </c>
      <c r="D7" s="88">
        <v>6</v>
      </c>
    </row>
    <row r="8" spans="1:4" ht="15.75" x14ac:dyDescent="0.25">
      <c r="A8" s="89" t="s">
        <v>7</v>
      </c>
      <c r="B8" s="88">
        <f>Лист1!$AE$25</f>
        <v>24</v>
      </c>
      <c r="C8" s="88">
        <f>Лист1!$AF$25</f>
        <v>2087</v>
      </c>
      <c r="D8" s="88">
        <v>7</v>
      </c>
    </row>
    <row r="9" spans="1:4" ht="15.75" x14ac:dyDescent="0.25">
      <c r="A9" s="89" t="s">
        <v>8</v>
      </c>
      <c r="B9" s="88">
        <f>Лист1!$AE$31</f>
        <v>14</v>
      </c>
      <c r="C9" s="88">
        <f>Лист1!$AF$31</f>
        <v>1950</v>
      </c>
      <c r="D9" s="88">
        <v>8</v>
      </c>
    </row>
    <row r="10" spans="1:4" ht="15.75" x14ac:dyDescent="0.25">
      <c r="A10" s="89" t="s">
        <v>4</v>
      </c>
      <c r="B10" s="88">
        <f>Лист1!$AE$14</f>
        <v>53</v>
      </c>
      <c r="C10" s="88">
        <f>Лист1!$AF$14</f>
        <v>1599</v>
      </c>
      <c r="D10" s="88">
        <v>9</v>
      </c>
    </row>
    <row r="11" spans="1:4" ht="15.75" x14ac:dyDescent="0.25">
      <c r="A11" s="89" t="s">
        <v>33</v>
      </c>
      <c r="B11" s="88">
        <f>Лист1!$AE$28</f>
        <v>44</v>
      </c>
      <c r="C11" s="88">
        <f>Лист1!$AF$28</f>
        <v>1597</v>
      </c>
      <c r="D11" s="88">
        <v>10</v>
      </c>
    </row>
    <row r="12" spans="1:4" ht="15.75" x14ac:dyDescent="0.25">
      <c r="A12" s="89" t="s">
        <v>53</v>
      </c>
      <c r="B12" s="88">
        <f>Лист1!$AE$10</f>
        <v>90</v>
      </c>
      <c r="C12" s="88">
        <f>Лист1!$AF$10</f>
        <v>1466</v>
      </c>
      <c r="D12" s="88">
        <v>11</v>
      </c>
    </row>
    <row r="13" spans="1:4" ht="15.75" x14ac:dyDescent="0.25">
      <c r="A13" s="89" t="s">
        <v>6</v>
      </c>
      <c r="B13" s="88">
        <f>Лист1!$AE$18</f>
        <v>65</v>
      </c>
      <c r="C13" s="88">
        <f>Лист1!$AF$18</f>
        <v>1299</v>
      </c>
      <c r="D13" s="88">
        <v>12</v>
      </c>
    </row>
    <row r="14" spans="1:4" ht="15.75" x14ac:dyDescent="0.25">
      <c r="A14" s="89" t="s">
        <v>27</v>
      </c>
      <c r="B14" s="88">
        <f>Лист1!$AE$20</f>
        <v>43</v>
      </c>
      <c r="C14" s="88">
        <f>Лист1!$AF$20</f>
        <v>1216</v>
      </c>
      <c r="D14" s="88">
        <v>13</v>
      </c>
    </row>
    <row r="15" spans="1:4" ht="15.75" x14ac:dyDescent="0.25">
      <c r="A15" s="89" t="s">
        <v>31</v>
      </c>
      <c r="B15" s="88">
        <f>Лист1!$AE$26</f>
        <v>24</v>
      </c>
      <c r="C15" s="88">
        <f>Лист1!$AF$26</f>
        <v>1053</v>
      </c>
      <c r="D15" s="88">
        <v>14</v>
      </c>
    </row>
    <row r="16" spans="1:4" ht="15.75" x14ac:dyDescent="0.25">
      <c r="A16" s="89" t="s">
        <v>34</v>
      </c>
      <c r="B16" s="88">
        <f>Лист1!$AE$29</f>
        <v>49</v>
      </c>
      <c r="C16" s="88">
        <f>Лист1!$AF$29</f>
        <v>886</v>
      </c>
      <c r="D16" s="88">
        <v>15</v>
      </c>
    </row>
    <row r="17" spans="1:4" ht="15.75" x14ac:dyDescent="0.25">
      <c r="A17" s="89" t="s">
        <v>35</v>
      </c>
      <c r="B17" s="88">
        <f>Лист1!$AE$30</f>
        <v>14</v>
      </c>
      <c r="C17" s="88">
        <f>Лист1!$AF$30</f>
        <v>661</v>
      </c>
      <c r="D17" s="88">
        <v>16</v>
      </c>
    </row>
    <row r="18" spans="1:4" ht="15.75" x14ac:dyDescent="0.25">
      <c r="A18" s="89" t="s">
        <v>28</v>
      </c>
      <c r="B18" s="88">
        <f>Лист1!$AE$21</f>
        <v>34</v>
      </c>
      <c r="C18" s="88">
        <f>Лист1!$AF$21</f>
        <v>593</v>
      </c>
      <c r="D18" s="88">
        <v>17</v>
      </c>
    </row>
    <row r="19" spans="1:4" ht="15.75" x14ac:dyDescent="0.25">
      <c r="A19" s="89" t="s">
        <v>24</v>
      </c>
      <c r="B19" s="88">
        <f>Лист1!$AE$16</f>
        <v>18</v>
      </c>
      <c r="C19" s="88">
        <f>Лист1!$AF$16</f>
        <v>501</v>
      </c>
      <c r="D19" s="88">
        <v>18</v>
      </c>
    </row>
    <row r="20" spans="1:4" ht="15.75" x14ac:dyDescent="0.25">
      <c r="A20" s="90" t="s">
        <v>20</v>
      </c>
      <c r="B20" s="88">
        <f>Лист1!$AE$8</f>
        <v>14</v>
      </c>
      <c r="C20" s="88">
        <f>Лист1!$AF$8</f>
        <v>400</v>
      </c>
      <c r="D20" s="88">
        <v>19</v>
      </c>
    </row>
    <row r="21" spans="1:4" ht="15.75" x14ac:dyDescent="0.25">
      <c r="A21" s="90" t="s">
        <v>2</v>
      </c>
      <c r="B21" s="88">
        <f>Лист1!$AE$7</f>
        <v>15</v>
      </c>
      <c r="C21" s="88">
        <f>Лист1!$AF$7</f>
        <v>375</v>
      </c>
      <c r="D21" s="88">
        <v>20</v>
      </c>
    </row>
    <row r="22" spans="1:4" ht="15.75" x14ac:dyDescent="0.25">
      <c r="A22" s="89" t="s">
        <v>9</v>
      </c>
      <c r="B22" s="88">
        <f>Лист1!$AE$11</f>
        <v>7</v>
      </c>
      <c r="C22" s="88">
        <f>Лист1!$AF$11</f>
        <v>323</v>
      </c>
      <c r="D22" s="88">
        <v>21</v>
      </c>
    </row>
    <row r="23" spans="1:4" ht="15.75" x14ac:dyDescent="0.25">
      <c r="A23" s="89" t="s">
        <v>52</v>
      </c>
      <c r="B23" s="88">
        <f>Лист1!$AE$9</f>
        <v>11</v>
      </c>
      <c r="C23" s="88">
        <f>Лист1!$AF$9</f>
        <v>259</v>
      </c>
      <c r="D23" s="88">
        <v>22</v>
      </c>
    </row>
    <row r="24" spans="1:4" ht="15.75" x14ac:dyDescent="0.25">
      <c r="A24" s="89" t="s">
        <v>26</v>
      </c>
      <c r="B24" s="88">
        <f>Лист1!$AE$19</f>
        <v>6</v>
      </c>
      <c r="C24" s="88">
        <f>Лист1!$AF$19</f>
        <v>171</v>
      </c>
      <c r="D24" s="88">
        <v>23</v>
      </c>
    </row>
    <row r="25" spans="1:4" ht="19.5" customHeight="1" x14ac:dyDescent="0.25">
      <c r="A25" s="89" t="s">
        <v>43</v>
      </c>
      <c r="B25" s="88">
        <f>Лист1!$AE$22</f>
        <v>1</v>
      </c>
      <c r="C25" s="88">
        <f>Лист1!$AF$22</f>
        <v>150</v>
      </c>
      <c r="D25" s="88">
        <v>24</v>
      </c>
    </row>
    <row r="26" spans="1:4" ht="16.5" thickBot="1" x14ac:dyDescent="0.3">
      <c r="A26" s="102" t="s">
        <v>30</v>
      </c>
      <c r="B26" s="103">
        <f>Лист1!$AE$24</f>
        <v>2</v>
      </c>
      <c r="C26" s="103">
        <f>Лист1!$AF$24</f>
        <v>120</v>
      </c>
      <c r="D26" s="88">
        <v>25</v>
      </c>
    </row>
    <row r="27" spans="1:4" ht="16.5" thickBot="1" x14ac:dyDescent="0.3">
      <c r="A27" s="104" t="s">
        <v>51</v>
      </c>
      <c r="B27" s="104">
        <f>SUM(B2:B26)</f>
        <v>1246</v>
      </c>
      <c r="C27" s="105">
        <f>SUM(C2:C26)</f>
        <v>46658</v>
      </c>
      <c r="D27" s="86"/>
    </row>
    <row r="28" spans="1:4" ht="15.75" x14ac:dyDescent="0.25">
      <c r="A28" s="86"/>
      <c r="B28" s="86"/>
      <c r="C28" s="86"/>
      <c r="D28" s="86"/>
    </row>
  </sheetData>
  <sortState ref="A2:C26">
    <sortCondition descending="1" ref="C2:C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с Курганом</vt:lpstr>
      <vt:lpstr>свод область</vt:lpstr>
      <vt:lpstr>Лист1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method</dc:creator>
  <cp:lastModifiedBy>1</cp:lastModifiedBy>
  <cp:lastPrinted>2022-09-02T11:26:48Z</cp:lastPrinted>
  <dcterms:created xsi:type="dcterms:W3CDTF">2015-06-05T18:19:34Z</dcterms:created>
  <dcterms:modified xsi:type="dcterms:W3CDTF">2023-10-19T06:21:49Z</dcterms:modified>
</cp:coreProperties>
</file>